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AF8F1522-DA04-422C-9EA3-2DAF1C9D0735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LCO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70" i="1" l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W70" i="1"/>
  <c r="A147" i="1"/>
  <c r="A148" i="1"/>
  <c r="A149" i="1"/>
  <c r="A150" i="1"/>
  <c r="A151" i="1"/>
  <c r="A152" i="1"/>
  <c r="A153" i="1"/>
  <c r="A146" i="1"/>
  <c r="A138" i="1"/>
  <c r="A139" i="1"/>
  <c r="A140" i="1"/>
  <c r="A141" i="1"/>
  <c r="A142" i="1"/>
  <c r="A143" i="1"/>
  <c r="A144" i="1"/>
  <c r="A137" i="1"/>
  <c r="L145" i="1"/>
  <c r="K145" i="1"/>
  <c r="J145" i="1"/>
  <c r="I145" i="1"/>
  <c r="H145" i="1"/>
  <c r="G145" i="1"/>
  <c r="F145" i="1"/>
  <c r="E145" i="1"/>
  <c r="D145" i="1"/>
  <c r="C145" i="1"/>
  <c r="D124" i="1"/>
  <c r="E124" i="1"/>
  <c r="F124" i="1"/>
  <c r="G124" i="1"/>
  <c r="H124" i="1"/>
  <c r="I124" i="1"/>
  <c r="J124" i="1"/>
  <c r="K124" i="1"/>
  <c r="L124" i="1"/>
  <c r="C124" i="1"/>
  <c r="A126" i="1"/>
  <c r="A127" i="1"/>
  <c r="A128" i="1"/>
  <c r="A129" i="1"/>
  <c r="A130" i="1"/>
  <c r="A131" i="1"/>
  <c r="A132" i="1"/>
  <c r="A125" i="1"/>
  <c r="A116" i="1"/>
  <c r="A117" i="1"/>
  <c r="A118" i="1"/>
  <c r="A119" i="1"/>
  <c r="A120" i="1"/>
  <c r="A121" i="1"/>
  <c r="A122" i="1"/>
  <c r="A123" i="1"/>
  <c r="A111" i="1" l="1"/>
  <c r="A105" i="1"/>
  <c r="A106" i="1"/>
  <c r="A107" i="1"/>
  <c r="A108" i="1"/>
  <c r="A109" i="1"/>
  <c r="A110" i="1"/>
  <c r="A104" i="1"/>
  <c r="T90" i="1" l="1"/>
  <c r="S90" i="1"/>
  <c r="R90" i="1"/>
  <c r="Q90" i="1"/>
  <c r="P90" i="1"/>
  <c r="T89" i="1"/>
  <c r="S89" i="1"/>
  <c r="R89" i="1"/>
  <c r="Q89" i="1"/>
  <c r="P89" i="1"/>
  <c r="T88" i="1"/>
  <c r="S88" i="1"/>
  <c r="R88" i="1"/>
  <c r="Q88" i="1"/>
  <c r="P88" i="1"/>
  <c r="T87" i="1"/>
  <c r="S87" i="1"/>
  <c r="R87" i="1"/>
  <c r="Q87" i="1"/>
  <c r="P87" i="1"/>
  <c r="T86" i="1"/>
  <c r="S86" i="1"/>
  <c r="R86" i="1"/>
  <c r="Q86" i="1"/>
  <c r="P86" i="1"/>
  <c r="T85" i="1"/>
  <c r="S85" i="1"/>
  <c r="R85" i="1"/>
  <c r="Q85" i="1"/>
  <c r="P85" i="1"/>
  <c r="P84" i="1"/>
  <c r="Q84" i="1"/>
  <c r="R84" i="1"/>
  <c r="S84" i="1"/>
  <c r="T84" i="1"/>
  <c r="Q83" i="1"/>
  <c r="R83" i="1"/>
  <c r="S83" i="1"/>
  <c r="T83" i="1"/>
  <c r="P83" i="1"/>
  <c r="P79" i="1"/>
  <c r="Q79" i="1" s="1"/>
  <c r="R79" i="1" s="1"/>
  <c r="S79" i="1" s="1"/>
  <c r="T79" i="1" s="1"/>
  <c r="P73" i="1"/>
  <c r="Q73" i="1" s="1"/>
  <c r="R73" i="1" s="1"/>
  <c r="S73" i="1" s="1"/>
  <c r="T73" i="1" s="1"/>
  <c r="F78" i="1"/>
  <c r="F89" i="1" s="1"/>
  <c r="G78" i="1"/>
  <c r="G89" i="1" s="1"/>
  <c r="H78" i="1"/>
  <c r="H89" i="1" s="1"/>
  <c r="I78" i="1"/>
  <c r="I89" i="1" s="1"/>
  <c r="J78" i="1"/>
  <c r="J89" i="1" s="1"/>
  <c r="K78" i="1"/>
  <c r="K89" i="1" s="1"/>
  <c r="L78" i="1"/>
  <c r="L89" i="1" s="1"/>
  <c r="M78" i="1"/>
  <c r="N78" i="1"/>
  <c r="O78" i="1"/>
  <c r="P78" i="1"/>
  <c r="Q78" i="1"/>
  <c r="R78" i="1"/>
  <c r="S78" i="1"/>
  <c r="T78" i="1"/>
  <c r="D88" i="1"/>
  <c r="E88" i="1"/>
  <c r="F88" i="1"/>
  <c r="G88" i="1"/>
  <c r="H88" i="1"/>
  <c r="I88" i="1"/>
  <c r="J88" i="1"/>
  <c r="K88" i="1"/>
  <c r="L88" i="1"/>
  <c r="M88" i="1" s="1"/>
  <c r="C88" i="1"/>
  <c r="N88" i="1" l="1"/>
  <c r="C72" i="1"/>
  <c r="C74" i="1" s="1"/>
  <c r="C78" i="1"/>
  <c r="C89" i="1" s="1"/>
  <c r="D78" i="1"/>
  <c r="D89" i="1" s="1"/>
  <c r="E78" i="1"/>
  <c r="E89" i="1" s="1"/>
  <c r="C76" i="1"/>
  <c r="C87" i="1" s="1"/>
  <c r="D76" i="1"/>
  <c r="D87" i="1" s="1"/>
  <c r="E76" i="1"/>
  <c r="E87" i="1" s="1"/>
  <c r="F76" i="1"/>
  <c r="F87" i="1" s="1"/>
  <c r="G76" i="1"/>
  <c r="G87" i="1" s="1"/>
  <c r="H76" i="1"/>
  <c r="H87" i="1" s="1"/>
  <c r="I76" i="1"/>
  <c r="I87" i="1" s="1"/>
  <c r="J76" i="1"/>
  <c r="J87" i="1" s="1"/>
  <c r="K76" i="1"/>
  <c r="K87" i="1" s="1"/>
  <c r="L76" i="1"/>
  <c r="L87" i="1" s="1"/>
  <c r="C12" i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C11" i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D13" i="1"/>
  <c r="C13" i="1" s="1"/>
  <c r="B13" i="1" s="1"/>
  <c r="P13" i="1"/>
  <c r="Q13" i="1" s="1"/>
  <c r="R13" i="1" s="1"/>
  <c r="S13" i="1" s="1"/>
  <c r="K13" i="1"/>
  <c r="L13" i="1" s="1"/>
  <c r="M13" i="1" s="1"/>
  <c r="N13" i="1" s="1"/>
  <c r="F13" i="1"/>
  <c r="G13" i="1" s="1"/>
  <c r="H13" i="1" s="1"/>
  <c r="I13" i="1" s="1"/>
  <c r="D72" i="1" l="1"/>
  <c r="C40" i="1"/>
  <c r="D40" i="1" s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C41" i="1"/>
  <c r="D41" i="1" s="1"/>
  <c r="E41" i="1" s="1"/>
  <c r="F41" i="1" s="1"/>
  <c r="G41" i="1" s="1"/>
  <c r="H41" i="1" s="1"/>
  <c r="I41" i="1" s="1"/>
  <c r="J41" i="1" s="1"/>
  <c r="K41" i="1" s="1"/>
  <c r="L41" i="1" s="1"/>
  <c r="M41" i="1" s="1"/>
  <c r="N41" i="1" s="1"/>
  <c r="O41" i="1" s="1"/>
  <c r="P41" i="1" s="1"/>
  <c r="Q41" i="1" s="1"/>
  <c r="R41" i="1" s="1"/>
  <c r="S41" i="1" s="1"/>
  <c r="T41" i="1" s="1"/>
  <c r="C39" i="1"/>
  <c r="D39" i="1" s="1"/>
  <c r="E39" i="1" s="1"/>
  <c r="F39" i="1" s="1"/>
  <c r="G39" i="1" s="1"/>
  <c r="H39" i="1" s="1"/>
  <c r="I39" i="1" s="1"/>
  <c r="J39" i="1" s="1"/>
  <c r="K39" i="1" s="1"/>
  <c r="L39" i="1" s="1"/>
  <c r="M39" i="1" s="1"/>
  <c r="N39" i="1" s="1"/>
  <c r="O39" i="1" s="1"/>
  <c r="P39" i="1" s="1"/>
  <c r="Q39" i="1" s="1"/>
  <c r="R39" i="1" s="1"/>
  <c r="S39" i="1" s="1"/>
  <c r="T39" i="1" s="1"/>
  <c r="B46" i="1"/>
  <c r="C46" i="1" s="1"/>
  <c r="D46" i="1" s="1"/>
  <c r="E46" i="1" s="1"/>
  <c r="F46" i="1" s="1"/>
  <c r="G46" i="1" s="1"/>
  <c r="H46" i="1" s="1"/>
  <c r="I46" i="1" s="1"/>
  <c r="J46" i="1" s="1"/>
  <c r="K46" i="1" s="1"/>
  <c r="L46" i="1" s="1"/>
  <c r="M46" i="1" s="1"/>
  <c r="N46" i="1" s="1"/>
  <c r="O46" i="1" s="1"/>
  <c r="P46" i="1" s="1"/>
  <c r="Q46" i="1" s="1"/>
  <c r="R46" i="1" s="1"/>
  <c r="S46" i="1" s="1"/>
  <c r="T46" i="1" s="1"/>
  <c r="B45" i="1"/>
  <c r="C45" i="1" s="1"/>
  <c r="D45" i="1" s="1"/>
  <c r="E45" i="1" s="1"/>
  <c r="F45" i="1" s="1"/>
  <c r="G45" i="1" s="1"/>
  <c r="H45" i="1" s="1"/>
  <c r="I45" i="1" s="1"/>
  <c r="J45" i="1" s="1"/>
  <c r="K45" i="1" s="1"/>
  <c r="L45" i="1" s="1"/>
  <c r="M45" i="1" s="1"/>
  <c r="N45" i="1" s="1"/>
  <c r="O45" i="1" s="1"/>
  <c r="P45" i="1" s="1"/>
  <c r="Q45" i="1" s="1"/>
  <c r="R45" i="1" s="1"/>
  <c r="S45" i="1" s="1"/>
  <c r="T45" i="1" s="1"/>
  <c r="B44" i="1"/>
  <c r="C44" i="1" s="1"/>
  <c r="D44" i="1" s="1"/>
  <c r="E44" i="1" s="1"/>
  <c r="F44" i="1" s="1"/>
  <c r="G44" i="1" s="1"/>
  <c r="H44" i="1" s="1"/>
  <c r="I44" i="1" s="1"/>
  <c r="J44" i="1" s="1"/>
  <c r="K44" i="1" s="1"/>
  <c r="L44" i="1" s="1"/>
  <c r="M44" i="1" s="1"/>
  <c r="N44" i="1" s="1"/>
  <c r="O44" i="1" s="1"/>
  <c r="P44" i="1" s="1"/>
  <c r="Q44" i="1" s="1"/>
  <c r="R44" i="1" s="1"/>
  <c r="S44" i="1" s="1"/>
  <c r="T44" i="1" s="1"/>
  <c r="B43" i="1"/>
  <c r="C43" i="1" s="1"/>
  <c r="D43" i="1" s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B42" i="1"/>
  <c r="C42" i="1" s="1"/>
  <c r="D42" i="1" s="1"/>
  <c r="E42" i="1" s="1"/>
  <c r="F42" i="1" s="1"/>
  <c r="G42" i="1" s="1"/>
  <c r="H42" i="1" s="1"/>
  <c r="I42" i="1" s="1"/>
  <c r="J42" i="1" s="1"/>
  <c r="K42" i="1" s="1"/>
  <c r="L42" i="1" s="1"/>
  <c r="M42" i="1" s="1"/>
  <c r="N42" i="1" s="1"/>
  <c r="O42" i="1" s="1"/>
  <c r="P42" i="1" s="1"/>
  <c r="Q42" i="1" s="1"/>
  <c r="R42" i="1" s="1"/>
  <c r="S42" i="1" s="1"/>
  <c r="T42" i="1" s="1"/>
  <c r="C29" i="1" l="1"/>
  <c r="D29" i="1" s="1"/>
  <c r="E29" i="1" s="1"/>
  <c r="F29" i="1" s="1"/>
  <c r="G29" i="1" s="1"/>
  <c r="H29" i="1" s="1"/>
  <c r="I29" i="1" s="1"/>
  <c r="J29" i="1" s="1"/>
  <c r="K29" i="1" s="1"/>
  <c r="L29" i="1" s="1"/>
  <c r="M29" i="1" s="1"/>
  <c r="N29" i="1" s="1"/>
  <c r="O29" i="1" s="1"/>
  <c r="P29" i="1" s="1"/>
  <c r="Q29" i="1" s="1"/>
  <c r="R29" i="1" s="1"/>
  <c r="S29" i="1" s="1"/>
  <c r="T29" i="1" s="1"/>
  <c r="C30" i="1"/>
  <c r="D30" i="1" s="1"/>
  <c r="E30" i="1" s="1"/>
  <c r="F30" i="1" s="1"/>
  <c r="G30" i="1" s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T30" i="1" s="1"/>
  <c r="C31" i="1"/>
  <c r="D31" i="1" s="1"/>
  <c r="E31" i="1" s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C32" i="1"/>
  <c r="D32" i="1" s="1"/>
  <c r="E32" i="1" s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C33" i="1"/>
  <c r="D33" i="1" s="1"/>
  <c r="E33" i="1" s="1"/>
  <c r="F33" i="1" s="1"/>
  <c r="G33" i="1" s="1"/>
  <c r="H33" i="1" s="1"/>
  <c r="I33" i="1" s="1"/>
  <c r="J33" i="1" s="1"/>
  <c r="K33" i="1" s="1"/>
  <c r="L33" i="1" s="1"/>
  <c r="M33" i="1" s="1"/>
  <c r="N33" i="1" s="1"/>
  <c r="O33" i="1" s="1"/>
  <c r="P33" i="1" s="1"/>
  <c r="Q33" i="1" s="1"/>
  <c r="R33" i="1" s="1"/>
  <c r="S33" i="1" s="1"/>
  <c r="T33" i="1" s="1"/>
  <c r="C34" i="1"/>
  <c r="D34" i="1" s="1"/>
  <c r="E34" i="1" s="1"/>
  <c r="F34" i="1" s="1"/>
  <c r="G34" i="1" s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C35" i="1"/>
  <c r="D35" i="1" s="1"/>
  <c r="E35" i="1" s="1"/>
  <c r="F35" i="1" s="1"/>
  <c r="G35" i="1" s="1"/>
  <c r="H35" i="1" s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T35" i="1" s="1"/>
  <c r="C28" i="1"/>
  <c r="D28" i="1" s="1"/>
  <c r="E28" i="1" s="1"/>
  <c r="F28" i="1" s="1"/>
  <c r="G28" i="1" s="1"/>
  <c r="H28" i="1" s="1"/>
  <c r="I28" i="1" s="1"/>
  <c r="J28" i="1" s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C75" i="1"/>
  <c r="C86" i="1" s="1"/>
  <c r="B50" i="1"/>
  <c r="B61" i="1" s="1"/>
  <c r="W6" i="1" s="1"/>
  <c r="W17" i="1" l="1"/>
  <c r="W28" i="1"/>
  <c r="D75" i="1"/>
  <c r="E75" i="1" l="1"/>
  <c r="E86" i="1" s="1"/>
  <c r="D86" i="1"/>
  <c r="F75" i="1" l="1"/>
  <c r="F86" i="1" s="1"/>
  <c r="E72" i="1"/>
  <c r="D74" i="1"/>
  <c r="G75" i="1" l="1"/>
  <c r="G86" i="1" s="1"/>
  <c r="F72" i="1"/>
  <c r="E74" i="1"/>
  <c r="H75" i="1" l="1"/>
  <c r="H86" i="1" s="1"/>
  <c r="G72" i="1"/>
  <c r="F74" i="1"/>
  <c r="I75" i="1" l="1"/>
  <c r="I86" i="1" s="1"/>
  <c r="H72" i="1"/>
  <c r="G74" i="1"/>
  <c r="J75" i="1" l="1"/>
  <c r="J86" i="1" s="1"/>
  <c r="I72" i="1"/>
  <c r="H74" i="1"/>
  <c r="K75" i="1" l="1"/>
  <c r="K86" i="1" s="1"/>
  <c r="L75" i="1"/>
  <c r="L86" i="1" s="1"/>
  <c r="J72" i="1"/>
  <c r="I74" i="1"/>
  <c r="M86" i="1" l="1"/>
  <c r="N86" i="1"/>
  <c r="M75" i="1"/>
  <c r="K72" i="1"/>
  <c r="J74" i="1"/>
  <c r="N75" i="1" l="1"/>
  <c r="L72" i="1"/>
  <c r="K74" i="1"/>
  <c r="M72" i="1" l="1"/>
  <c r="N72" i="1"/>
  <c r="O75" i="1"/>
  <c r="L74" i="1"/>
  <c r="P75" i="1" l="1"/>
  <c r="M74" i="1"/>
  <c r="Q75" i="1" l="1"/>
  <c r="N74" i="1"/>
  <c r="R75" i="1" l="1"/>
  <c r="P72" i="1"/>
  <c r="O74" i="1"/>
  <c r="S75" i="1" l="1"/>
  <c r="Q72" i="1"/>
  <c r="P74" i="1"/>
  <c r="T75" i="1" l="1"/>
  <c r="R72" i="1"/>
  <c r="Q74" i="1"/>
  <c r="S72" i="1" l="1"/>
  <c r="R74" i="1"/>
  <c r="T72" i="1" l="1"/>
  <c r="S74" i="1"/>
  <c r="T74" i="1" l="1"/>
  <c r="C61" i="1"/>
  <c r="B62" i="1"/>
  <c r="W7" i="1" s="1"/>
  <c r="C50" i="1"/>
  <c r="C51" i="1" s="1"/>
  <c r="C52" i="1" s="1"/>
  <c r="C53" i="1" s="1"/>
  <c r="C54" i="1" s="1"/>
  <c r="C55" i="1" s="1"/>
  <c r="C56" i="1" s="1"/>
  <c r="C57" i="1" s="1"/>
  <c r="B51" i="1"/>
  <c r="B52" i="1" s="1"/>
  <c r="B53" i="1" s="1"/>
  <c r="B54" i="1" s="1"/>
  <c r="B55" i="1" s="1"/>
  <c r="B56" i="1" s="1"/>
  <c r="B57" i="1" s="1"/>
  <c r="V24" i="1"/>
  <c r="V35" i="1" s="1"/>
  <c r="V23" i="1"/>
  <c r="V34" i="1" s="1"/>
  <c r="V22" i="1"/>
  <c r="V33" i="1" s="1"/>
  <c r="V21" i="1"/>
  <c r="V32" i="1" s="1"/>
  <c r="V20" i="1"/>
  <c r="V31" i="1" s="1"/>
  <c r="V19" i="1"/>
  <c r="V30" i="1" s="1"/>
  <c r="V18" i="1"/>
  <c r="V29" i="1" s="1"/>
  <c r="V17" i="1"/>
  <c r="V28" i="1" s="1"/>
  <c r="AO16" i="1"/>
  <c r="AO27" i="1" s="1"/>
  <c r="AN16" i="1"/>
  <c r="AN27" i="1" s="1"/>
  <c r="AM16" i="1"/>
  <c r="AM27" i="1" s="1"/>
  <c r="AL16" i="1"/>
  <c r="AL27" i="1" s="1"/>
  <c r="AK16" i="1"/>
  <c r="AK27" i="1" s="1"/>
  <c r="AJ16" i="1"/>
  <c r="AJ27" i="1" s="1"/>
  <c r="AI16" i="1"/>
  <c r="AI27" i="1" s="1"/>
  <c r="AH16" i="1"/>
  <c r="AH27" i="1" s="1"/>
  <c r="AG16" i="1"/>
  <c r="AG27" i="1" s="1"/>
  <c r="AF16" i="1"/>
  <c r="AF27" i="1" s="1"/>
  <c r="AE16" i="1"/>
  <c r="AE27" i="1" s="1"/>
  <c r="AD16" i="1"/>
  <c r="AD27" i="1" s="1"/>
  <c r="AC16" i="1"/>
  <c r="AC27" i="1" s="1"/>
  <c r="AB16" i="1"/>
  <c r="AB27" i="1" s="1"/>
  <c r="AA16" i="1"/>
  <c r="AA27" i="1" s="1"/>
  <c r="Z16" i="1"/>
  <c r="Z27" i="1" s="1"/>
  <c r="Y16" i="1"/>
  <c r="Y27" i="1" s="1"/>
  <c r="X16" i="1"/>
  <c r="X27" i="1" s="1"/>
  <c r="W16" i="1"/>
  <c r="W27" i="1" s="1"/>
  <c r="C18" i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C19" i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C20" i="1"/>
  <c r="D20" i="1" s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C21" i="1"/>
  <c r="D21" i="1" s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T21" i="1" s="1"/>
  <c r="C22" i="1"/>
  <c r="D22" i="1" s="1"/>
  <c r="E22" i="1" s="1"/>
  <c r="F22" i="1" s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C23" i="1"/>
  <c r="D23" i="1" s="1"/>
  <c r="E23" i="1" s="1"/>
  <c r="F23" i="1" s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Q23" i="1" s="1"/>
  <c r="R23" i="1" s="1"/>
  <c r="S23" i="1" s="1"/>
  <c r="T23" i="1" s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C17" i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C16" i="1"/>
  <c r="C27" i="1" s="1"/>
  <c r="C38" i="1" s="1"/>
  <c r="C71" i="1" s="1"/>
  <c r="C49" i="1" s="1"/>
  <c r="D16" i="1"/>
  <c r="D27" i="1" s="1"/>
  <c r="D38" i="1" s="1"/>
  <c r="D71" i="1" s="1"/>
  <c r="D49" i="1" s="1"/>
  <c r="E16" i="1"/>
  <c r="E27" i="1" s="1"/>
  <c r="E38" i="1" s="1"/>
  <c r="E71" i="1" s="1"/>
  <c r="E49" i="1" s="1"/>
  <c r="F16" i="1"/>
  <c r="F27" i="1" s="1"/>
  <c r="F38" i="1" s="1"/>
  <c r="F71" i="1" s="1"/>
  <c r="F49" i="1" s="1"/>
  <c r="G16" i="1"/>
  <c r="G27" i="1" s="1"/>
  <c r="G38" i="1" s="1"/>
  <c r="G71" i="1" s="1"/>
  <c r="G49" i="1" s="1"/>
  <c r="H16" i="1"/>
  <c r="H27" i="1" s="1"/>
  <c r="H38" i="1" s="1"/>
  <c r="H71" i="1" s="1"/>
  <c r="H49" i="1" s="1"/>
  <c r="I16" i="1"/>
  <c r="I27" i="1" s="1"/>
  <c r="I38" i="1" s="1"/>
  <c r="I71" i="1" s="1"/>
  <c r="I49" i="1" s="1"/>
  <c r="J16" i="1"/>
  <c r="J27" i="1" s="1"/>
  <c r="J38" i="1" s="1"/>
  <c r="J71" i="1" s="1"/>
  <c r="J49" i="1" s="1"/>
  <c r="K16" i="1"/>
  <c r="K27" i="1" s="1"/>
  <c r="K38" i="1" s="1"/>
  <c r="K71" i="1" s="1"/>
  <c r="K49" i="1" s="1"/>
  <c r="L16" i="1"/>
  <c r="L27" i="1" s="1"/>
  <c r="L38" i="1" s="1"/>
  <c r="L71" i="1" s="1"/>
  <c r="L49" i="1" s="1"/>
  <c r="M16" i="1"/>
  <c r="M27" i="1" s="1"/>
  <c r="M38" i="1" s="1"/>
  <c r="M71" i="1" s="1"/>
  <c r="M49" i="1" s="1"/>
  <c r="N16" i="1"/>
  <c r="N27" i="1" s="1"/>
  <c r="N38" i="1" s="1"/>
  <c r="N71" i="1" s="1"/>
  <c r="N49" i="1" s="1"/>
  <c r="O16" i="1"/>
  <c r="O27" i="1" s="1"/>
  <c r="O38" i="1" s="1"/>
  <c r="O71" i="1" s="1"/>
  <c r="O49" i="1" s="1"/>
  <c r="P16" i="1"/>
  <c r="P27" i="1" s="1"/>
  <c r="P38" i="1" s="1"/>
  <c r="P71" i="1" s="1"/>
  <c r="P49" i="1" s="1"/>
  <c r="Q16" i="1"/>
  <c r="Q27" i="1" s="1"/>
  <c r="Q38" i="1" s="1"/>
  <c r="Q71" i="1" s="1"/>
  <c r="Q49" i="1" s="1"/>
  <c r="R16" i="1"/>
  <c r="R27" i="1" s="1"/>
  <c r="R38" i="1" s="1"/>
  <c r="R71" i="1" s="1"/>
  <c r="R49" i="1" s="1"/>
  <c r="S16" i="1"/>
  <c r="S27" i="1" s="1"/>
  <c r="S38" i="1" s="1"/>
  <c r="S71" i="1" s="1"/>
  <c r="S49" i="1" s="1"/>
  <c r="T16" i="1"/>
  <c r="T27" i="1" s="1"/>
  <c r="T38" i="1" s="1"/>
  <c r="T71" i="1" s="1"/>
  <c r="T49" i="1" s="1"/>
  <c r="B16" i="1"/>
  <c r="B27" i="1" s="1"/>
  <c r="B38" i="1" s="1"/>
  <c r="B71" i="1" s="1"/>
  <c r="B49" i="1" s="1"/>
  <c r="A24" i="1"/>
  <c r="A35" i="1" s="1"/>
  <c r="A46" i="1" s="1"/>
  <c r="A79" i="1" s="1"/>
  <c r="A57" i="1" s="1"/>
  <c r="A18" i="1"/>
  <c r="A29" i="1" s="1"/>
  <c r="A40" i="1" s="1"/>
  <c r="A73" i="1" s="1"/>
  <c r="A51" i="1" s="1"/>
  <c r="A19" i="1"/>
  <c r="A30" i="1" s="1"/>
  <c r="A41" i="1" s="1"/>
  <c r="A74" i="1" s="1"/>
  <c r="A52" i="1" s="1"/>
  <c r="A20" i="1"/>
  <c r="A31" i="1" s="1"/>
  <c r="A42" i="1" s="1"/>
  <c r="A75" i="1" s="1"/>
  <c r="A53" i="1" s="1"/>
  <c r="A21" i="1"/>
  <c r="A32" i="1" s="1"/>
  <c r="A43" i="1" s="1"/>
  <c r="A76" i="1" s="1"/>
  <c r="A54" i="1" s="1"/>
  <c r="A22" i="1"/>
  <c r="A33" i="1" s="1"/>
  <c r="A44" i="1" s="1"/>
  <c r="A77" i="1" s="1"/>
  <c r="A55" i="1" s="1"/>
  <c r="A23" i="1"/>
  <c r="A34" i="1" s="1"/>
  <c r="A45" i="1" s="1"/>
  <c r="A78" i="1" s="1"/>
  <c r="A56" i="1" s="1"/>
  <c r="A17" i="1"/>
  <c r="A28" i="1" s="1"/>
  <c r="A39" i="1" s="1"/>
  <c r="A72" i="1" s="1"/>
  <c r="A50" i="1" s="1"/>
  <c r="X6" i="1" l="1"/>
  <c r="C83" i="1"/>
  <c r="T60" i="1"/>
  <c r="T82" i="1"/>
  <c r="D60" i="1"/>
  <c r="D82" i="1"/>
  <c r="I60" i="1"/>
  <c r="I82" i="1"/>
  <c r="A61" i="1"/>
  <c r="A83" i="1"/>
  <c r="A67" i="1"/>
  <c r="A89" i="1"/>
  <c r="L60" i="1"/>
  <c r="L82" i="1"/>
  <c r="A66" i="1"/>
  <c r="A88" i="1"/>
  <c r="S60" i="1"/>
  <c r="S82" i="1"/>
  <c r="K60" i="1"/>
  <c r="K82" i="1"/>
  <c r="C60" i="1"/>
  <c r="C82" i="1"/>
  <c r="E60" i="1"/>
  <c r="E82" i="1"/>
  <c r="A65" i="1"/>
  <c r="A87" i="1"/>
  <c r="R60" i="1"/>
  <c r="R82" i="1"/>
  <c r="J60" i="1"/>
  <c r="J82" i="1"/>
  <c r="A64" i="1"/>
  <c r="A86" i="1"/>
  <c r="Q60" i="1"/>
  <c r="Q82" i="1"/>
  <c r="B60" i="1"/>
  <c r="B82" i="1"/>
  <c r="A63" i="1"/>
  <c r="A85" i="1"/>
  <c r="P60" i="1"/>
  <c r="P82" i="1"/>
  <c r="H60" i="1"/>
  <c r="H82" i="1"/>
  <c r="A62" i="1"/>
  <c r="A84" i="1"/>
  <c r="O60" i="1"/>
  <c r="O82" i="1"/>
  <c r="G60" i="1"/>
  <c r="G82" i="1"/>
  <c r="M60" i="1"/>
  <c r="M82" i="1"/>
  <c r="A68" i="1"/>
  <c r="A90" i="1"/>
  <c r="N60" i="1"/>
  <c r="N82" i="1"/>
  <c r="F60" i="1"/>
  <c r="F82" i="1"/>
  <c r="D50" i="1"/>
  <c r="C62" i="1"/>
  <c r="D61" i="1"/>
  <c r="B63" i="1"/>
  <c r="W8" i="1" s="1"/>
  <c r="D83" i="1" l="1"/>
  <c r="Y6" i="1"/>
  <c r="C84" i="1"/>
  <c r="X7" i="1"/>
  <c r="X17" i="1"/>
  <c r="X28" i="1"/>
  <c r="W19" i="1"/>
  <c r="W30" i="1"/>
  <c r="W18" i="1"/>
  <c r="W29" i="1"/>
  <c r="E61" i="1"/>
  <c r="D62" i="1"/>
  <c r="C73" i="1"/>
  <c r="D51" i="1"/>
  <c r="D52" i="1" s="1"/>
  <c r="D53" i="1" s="1"/>
  <c r="D54" i="1" s="1"/>
  <c r="D55" i="1" s="1"/>
  <c r="D56" i="1" s="1"/>
  <c r="D57" i="1" s="1"/>
  <c r="E50" i="1"/>
  <c r="B64" i="1"/>
  <c r="W9" i="1" s="1"/>
  <c r="C63" i="1"/>
  <c r="D84" i="1" l="1"/>
  <c r="Y7" i="1"/>
  <c r="E83" i="1"/>
  <c r="Z6" i="1"/>
  <c r="C85" i="1"/>
  <c r="X8" i="1"/>
  <c r="Y17" i="1"/>
  <c r="Y28" i="1"/>
  <c r="X18" i="1"/>
  <c r="X29" i="1"/>
  <c r="W20" i="1"/>
  <c r="W31" i="1"/>
  <c r="F50" i="1"/>
  <c r="E51" i="1"/>
  <c r="E52" i="1" s="1"/>
  <c r="E53" i="1" s="1"/>
  <c r="E54" i="1" s="1"/>
  <c r="E55" i="1" s="1"/>
  <c r="E56" i="1" s="1"/>
  <c r="E57" i="1" s="1"/>
  <c r="E62" i="1"/>
  <c r="D73" i="1"/>
  <c r="D63" i="1"/>
  <c r="F61" i="1"/>
  <c r="B65" i="1"/>
  <c r="W10" i="1" s="1"/>
  <c r="C64" i="1"/>
  <c r="X9" i="1" s="1"/>
  <c r="Y29" i="1" l="1"/>
  <c r="F83" i="1"/>
  <c r="AA6" i="1"/>
  <c r="E84" i="1"/>
  <c r="Z7" i="1"/>
  <c r="D85" i="1"/>
  <c r="Y8" i="1"/>
  <c r="Z17" i="1"/>
  <c r="Z28" i="1"/>
  <c r="X19" i="1"/>
  <c r="X71" i="1" s="1"/>
  <c r="X30" i="1"/>
  <c r="W21" i="1"/>
  <c r="W32" i="1"/>
  <c r="E63" i="1"/>
  <c r="Y18" i="1"/>
  <c r="D64" i="1"/>
  <c r="Y9" i="1" s="1"/>
  <c r="F62" i="1"/>
  <c r="E73" i="1"/>
  <c r="G61" i="1"/>
  <c r="G50" i="1"/>
  <c r="F51" i="1"/>
  <c r="F52" i="1" s="1"/>
  <c r="F53" i="1" s="1"/>
  <c r="F54" i="1" s="1"/>
  <c r="F55" i="1" s="1"/>
  <c r="F56" i="1" s="1"/>
  <c r="F57" i="1" s="1"/>
  <c r="B66" i="1"/>
  <c r="W11" i="1" s="1"/>
  <c r="C65" i="1"/>
  <c r="X10" i="1" s="1"/>
  <c r="Z29" i="1" l="1"/>
  <c r="F84" i="1"/>
  <c r="AA7" i="1"/>
  <c r="E85" i="1"/>
  <c r="Z8" i="1"/>
  <c r="G83" i="1"/>
  <c r="AB6" i="1"/>
  <c r="AA17" i="1"/>
  <c r="AA28" i="1"/>
  <c r="Y19" i="1"/>
  <c r="Y71" i="1" s="1"/>
  <c r="Y30" i="1"/>
  <c r="X20" i="1"/>
  <c r="X31" i="1"/>
  <c r="W22" i="1"/>
  <c r="W33" i="1"/>
  <c r="H50" i="1"/>
  <c r="G51" i="1"/>
  <c r="G52" i="1" s="1"/>
  <c r="G53" i="1" s="1"/>
  <c r="G54" i="1" s="1"/>
  <c r="G55" i="1" s="1"/>
  <c r="G56" i="1" s="1"/>
  <c r="G57" i="1" s="1"/>
  <c r="G62" i="1"/>
  <c r="F73" i="1"/>
  <c r="Z18" i="1"/>
  <c r="D65" i="1"/>
  <c r="Y10" i="1" s="1"/>
  <c r="E64" i="1"/>
  <c r="Z9" i="1" s="1"/>
  <c r="H61" i="1"/>
  <c r="F63" i="1"/>
  <c r="B67" i="1"/>
  <c r="W12" i="1" s="1"/>
  <c r="C66" i="1"/>
  <c r="X11" i="1" s="1"/>
  <c r="AA29" i="1" l="1"/>
  <c r="H83" i="1"/>
  <c r="AC6" i="1"/>
  <c r="F85" i="1"/>
  <c r="AA8" i="1"/>
  <c r="G84" i="1"/>
  <c r="AB7" i="1"/>
  <c r="W23" i="1"/>
  <c r="W34" i="1"/>
  <c r="Z19" i="1"/>
  <c r="Z71" i="1" s="1"/>
  <c r="Z30" i="1"/>
  <c r="AB17" i="1"/>
  <c r="AB28" i="1"/>
  <c r="X21" i="1"/>
  <c r="X32" i="1"/>
  <c r="Y20" i="1"/>
  <c r="Y31" i="1"/>
  <c r="AA18" i="1"/>
  <c r="I61" i="1"/>
  <c r="H62" i="1"/>
  <c r="G73" i="1"/>
  <c r="G63" i="1"/>
  <c r="D66" i="1"/>
  <c r="Y11" i="1" s="1"/>
  <c r="E65" i="1"/>
  <c r="Z10" i="1" s="1"/>
  <c r="F64" i="1"/>
  <c r="AA9" i="1" s="1"/>
  <c r="H51" i="1"/>
  <c r="H52" i="1" s="1"/>
  <c r="H53" i="1" s="1"/>
  <c r="H54" i="1" s="1"/>
  <c r="H55" i="1" s="1"/>
  <c r="H56" i="1" s="1"/>
  <c r="H57" i="1" s="1"/>
  <c r="I50" i="1"/>
  <c r="B68" i="1"/>
  <c r="W13" i="1" s="1"/>
  <c r="C67" i="1"/>
  <c r="X12" i="1" s="1"/>
  <c r="AB29" i="1" l="1"/>
  <c r="H84" i="1"/>
  <c r="AC7" i="1"/>
  <c r="G85" i="1"/>
  <c r="AB8" i="1"/>
  <c r="I83" i="1"/>
  <c r="AD6" i="1"/>
  <c r="AC17" i="1"/>
  <c r="AC28" i="1"/>
  <c r="AA19" i="1"/>
  <c r="AA71" i="1" s="1"/>
  <c r="AA30" i="1"/>
  <c r="X22" i="1"/>
  <c r="X33" i="1"/>
  <c r="Y21" i="1"/>
  <c r="Y32" i="1"/>
  <c r="Z20" i="1"/>
  <c r="Z31" i="1"/>
  <c r="AB18" i="1"/>
  <c r="J50" i="1"/>
  <c r="I51" i="1"/>
  <c r="I52" i="1" s="1"/>
  <c r="I53" i="1" s="1"/>
  <c r="I54" i="1" s="1"/>
  <c r="I55" i="1" s="1"/>
  <c r="I56" i="1" s="1"/>
  <c r="I57" i="1" s="1"/>
  <c r="G64" i="1"/>
  <c r="AB9" i="1" s="1"/>
  <c r="H63" i="1"/>
  <c r="I62" i="1"/>
  <c r="H73" i="1"/>
  <c r="F65" i="1"/>
  <c r="AA10" i="1" s="1"/>
  <c r="D67" i="1"/>
  <c r="Y12" i="1" s="1"/>
  <c r="J61" i="1"/>
  <c r="C68" i="1"/>
  <c r="E66" i="1"/>
  <c r="Z11" i="1" s="1"/>
  <c r="AC29" i="1" l="1"/>
  <c r="I84" i="1"/>
  <c r="AD7" i="1"/>
  <c r="H85" i="1"/>
  <c r="AC8" i="1"/>
  <c r="J83" i="1"/>
  <c r="AE6" i="1"/>
  <c r="B116" i="1" s="1"/>
  <c r="B137" i="1" s="1"/>
  <c r="C90" i="1"/>
  <c r="X13" i="1"/>
  <c r="AD17" i="1"/>
  <c r="AD28" i="1"/>
  <c r="AB19" i="1"/>
  <c r="AB71" i="1" s="1"/>
  <c r="AB30" i="1"/>
  <c r="X23" i="1"/>
  <c r="X34" i="1"/>
  <c r="W24" i="1"/>
  <c r="W35" i="1"/>
  <c r="Y22" i="1"/>
  <c r="Y33" i="1"/>
  <c r="AA20" i="1"/>
  <c r="AA31" i="1"/>
  <c r="Z21" i="1"/>
  <c r="Z32" i="1"/>
  <c r="AC18" i="1"/>
  <c r="D68" i="1"/>
  <c r="C79" i="1"/>
  <c r="J62" i="1"/>
  <c r="I73" i="1"/>
  <c r="E67" i="1"/>
  <c r="Z12" i="1" s="1"/>
  <c r="H64" i="1"/>
  <c r="AC9" i="1" s="1"/>
  <c r="K61" i="1"/>
  <c r="I63" i="1"/>
  <c r="F66" i="1"/>
  <c r="AA11" i="1" s="1"/>
  <c r="G65" i="1"/>
  <c r="AB10" i="1" s="1"/>
  <c r="K50" i="1"/>
  <c r="J51" i="1"/>
  <c r="J52" i="1" s="1"/>
  <c r="J53" i="1" s="1"/>
  <c r="J54" i="1" s="1"/>
  <c r="J55" i="1" s="1"/>
  <c r="J56" i="1" s="1"/>
  <c r="J57" i="1" s="1"/>
  <c r="AD29" i="1" l="1"/>
  <c r="I85" i="1"/>
  <c r="AD8" i="1"/>
  <c r="K83" i="1"/>
  <c r="AF6" i="1"/>
  <c r="D90" i="1"/>
  <c r="Y13" i="1"/>
  <c r="J84" i="1"/>
  <c r="AE7" i="1"/>
  <c r="B117" i="1" s="1"/>
  <c r="B138" i="1" s="1"/>
  <c r="X24" i="1"/>
  <c r="X35" i="1"/>
  <c r="Y23" i="1"/>
  <c r="Y34" i="1"/>
  <c r="AC19" i="1"/>
  <c r="AC71" i="1" s="1"/>
  <c r="AC30" i="1"/>
  <c r="AE17" i="1"/>
  <c r="B125" i="1" s="1"/>
  <c r="B146" i="1" s="1"/>
  <c r="AE28" i="1"/>
  <c r="Z22" i="1"/>
  <c r="Z33" i="1"/>
  <c r="AA21" i="1"/>
  <c r="AA32" i="1"/>
  <c r="AB20" i="1"/>
  <c r="AB31" i="1"/>
  <c r="F67" i="1"/>
  <c r="AA12" i="1" s="1"/>
  <c r="AD18" i="1"/>
  <c r="J63" i="1"/>
  <c r="G66" i="1"/>
  <c r="AB11" i="1" s="1"/>
  <c r="K62" i="1"/>
  <c r="J73" i="1"/>
  <c r="L50" i="1"/>
  <c r="K51" i="1"/>
  <c r="K52" i="1" s="1"/>
  <c r="K53" i="1" s="1"/>
  <c r="K54" i="1" s="1"/>
  <c r="K55" i="1" s="1"/>
  <c r="K56" i="1" s="1"/>
  <c r="K57" i="1" s="1"/>
  <c r="L61" i="1"/>
  <c r="H65" i="1"/>
  <c r="AC10" i="1" s="1"/>
  <c r="I64" i="1"/>
  <c r="AD9" i="1" s="1"/>
  <c r="E68" i="1"/>
  <c r="D79" i="1"/>
  <c r="Y35" i="1" l="1"/>
  <c r="K84" i="1"/>
  <c r="AF7" i="1"/>
  <c r="L83" i="1"/>
  <c r="N83" i="1" s="1"/>
  <c r="AG6" i="1"/>
  <c r="E90" i="1"/>
  <c r="Z13" i="1"/>
  <c r="J85" i="1"/>
  <c r="AE8" i="1"/>
  <c r="B118" i="1" s="1"/>
  <c r="B139" i="1" s="1"/>
  <c r="AE18" i="1"/>
  <c r="B126" i="1" s="1"/>
  <c r="B147" i="1" s="1"/>
  <c r="AE29" i="1"/>
  <c r="Z23" i="1"/>
  <c r="Z34" i="1"/>
  <c r="AF17" i="1"/>
  <c r="AF28" i="1"/>
  <c r="AD19" i="1"/>
  <c r="AD71" i="1" s="1"/>
  <c r="AD30" i="1"/>
  <c r="AC20" i="1"/>
  <c r="AC31" i="1"/>
  <c r="AA22" i="1"/>
  <c r="AA33" i="1"/>
  <c r="AB21" i="1"/>
  <c r="AB32" i="1"/>
  <c r="K63" i="1"/>
  <c r="L62" i="1"/>
  <c r="K73" i="1"/>
  <c r="I65" i="1"/>
  <c r="AD10" i="1" s="1"/>
  <c r="M61" i="1"/>
  <c r="AH6" i="1" s="1"/>
  <c r="M50" i="1"/>
  <c r="L51" i="1"/>
  <c r="L52" i="1" s="1"/>
  <c r="L53" i="1" s="1"/>
  <c r="L54" i="1" s="1"/>
  <c r="L55" i="1" s="1"/>
  <c r="L56" i="1" s="1"/>
  <c r="L57" i="1" s="1"/>
  <c r="Y24" i="1"/>
  <c r="H66" i="1"/>
  <c r="AC11" i="1" s="1"/>
  <c r="F68" i="1"/>
  <c r="E79" i="1"/>
  <c r="J64" i="1"/>
  <c r="AE9" i="1" s="1"/>
  <c r="B119" i="1" s="1"/>
  <c r="B140" i="1" s="1"/>
  <c r="G67" i="1"/>
  <c r="AB12" i="1" s="1"/>
  <c r="M83" i="1" l="1"/>
  <c r="Z35" i="1"/>
  <c r="F90" i="1"/>
  <c r="AA13" i="1"/>
  <c r="L84" i="1"/>
  <c r="N84" i="1" s="1"/>
  <c r="AG7" i="1"/>
  <c r="K85" i="1"/>
  <c r="AF8" i="1"/>
  <c r="AA23" i="1"/>
  <c r="AA34" i="1"/>
  <c r="AF18" i="1"/>
  <c r="AF29" i="1"/>
  <c r="AG17" i="1"/>
  <c r="AG28" i="1"/>
  <c r="AE19" i="1"/>
  <c r="AE30" i="1"/>
  <c r="AC21" i="1"/>
  <c r="AC32" i="1"/>
  <c r="AB22" i="1"/>
  <c r="AB33" i="1"/>
  <c r="AD20" i="1"/>
  <c r="AD31" i="1"/>
  <c r="H67" i="1"/>
  <c r="AC12" i="1" s="1"/>
  <c r="J65" i="1"/>
  <c r="AE10" i="1" s="1"/>
  <c r="B120" i="1" s="1"/>
  <c r="B141" i="1" s="1"/>
  <c r="I66" i="1"/>
  <c r="AD11" i="1" s="1"/>
  <c r="M62" i="1"/>
  <c r="AH7" i="1" s="1"/>
  <c r="L73" i="1"/>
  <c r="N61" i="1"/>
  <c r="AI6" i="1" s="1"/>
  <c r="AH17" i="1"/>
  <c r="G68" i="1"/>
  <c r="F79" i="1"/>
  <c r="K64" i="1"/>
  <c r="AF9" i="1" s="1"/>
  <c r="N50" i="1"/>
  <c r="M51" i="1"/>
  <c r="M52" i="1" s="1"/>
  <c r="M53" i="1" s="1"/>
  <c r="M54" i="1" s="1"/>
  <c r="M55" i="1" s="1"/>
  <c r="M56" i="1" s="1"/>
  <c r="M57" i="1" s="1"/>
  <c r="Z24" i="1"/>
  <c r="L63" i="1"/>
  <c r="B127" i="1" l="1"/>
  <c r="B148" i="1" s="1"/>
  <c r="AE71" i="1"/>
  <c r="AG29" i="1"/>
  <c r="M84" i="1"/>
  <c r="AA35" i="1"/>
  <c r="G90" i="1"/>
  <c r="AB13" i="1"/>
  <c r="L85" i="1"/>
  <c r="M85" i="1" s="1"/>
  <c r="AG8" i="1"/>
  <c r="AH28" i="1"/>
  <c r="N73" i="1"/>
  <c r="M73" i="1"/>
  <c r="AF19" i="1"/>
  <c r="AF71" i="1" s="1"/>
  <c r="AF30" i="1"/>
  <c r="AB23" i="1"/>
  <c r="AB34" i="1"/>
  <c r="AE20" i="1"/>
  <c r="B128" i="1" s="1"/>
  <c r="B149" i="1" s="1"/>
  <c r="AE31" i="1"/>
  <c r="AC22" i="1"/>
  <c r="AC33" i="1"/>
  <c r="AD21" i="1"/>
  <c r="AD32" i="1"/>
  <c r="N62" i="1"/>
  <c r="AI7" i="1" s="1"/>
  <c r="AA24" i="1"/>
  <c r="J66" i="1"/>
  <c r="AE11" i="1" s="1"/>
  <c r="B121" i="1" s="1"/>
  <c r="B142" i="1" s="1"/>
  <c r="M63" i="1"/>
  <c r="AH8" i="1" s="1"/>
  <c r="H68" i="1"/>
  <c r="G79" i="1"/>
  <c r="K65" i="1"/>
  <c r="AF10" i="1" s="1"/>
  <c r="L64" i="1"/>
  <c r="AG9" i="1" s="1"/>
  <c r="O61" i="1"/>
  <c r="AJ6" i="1" s="1"/>
  <c r="O50" i="1"/>
  <c r="N51" i="1"/>
  <c r="N52" i="1" s="1"/>
  <c r="N53" i="1" s="1"/>
  <c r="N54" i="1" s="1"/>
  <c r="N55" i="1" s="1"/>
  <c r="N56" i="1" s="1"/>
  <c r="N57" i="1" s="1"/>
  <c r="AG18" i="1"/>
  <c r="I67" i="1"/>
  <c r="AD12" i="1" s="1"/>
  <c r="AB35" i="1" l="1"/>
  <c r="N85" i="1"/>
  <c r="H90" i="1"/>
  <c r="AC13" i="1"/>
  <c r="AH18" i="1"/>
  <c r="AG19" i="1"/>
  <c r="AG71" i="1" s="1"/>
  <c r="AG30" i="1"/>
  <c r="AI17" i="1"/>
  <c r="AI28" i="1"/>
  <c r="AC23" i="1"/>
  <c r="AC34" i="1"/>
  <c r="AH29" i="1"/>
  <c r="AF20" i="1"/>
  <c r="AF31" i="1"/>
  <c r="AD22" i="1"/>
  <c r="AD33" i="1"/>
  <c r="AE21" i="1"/>
  <c r="B129" i="1" s="1"/>
  <c r="B150" i="1" s="1"/>
  <c r="AE32" i="1"/>
  <c r="N63" i="1"/>
  <c r="AI8" i="1" s="1"/>
  <c r="M64" i="1"/>
  <c r="AH9" i="1" s="1"/>
  <c r="J67" i="1"/>
  <c r="AE12" i="1" s="1"/>
  <c r="B122" i="1" s="1"/>
  <c r="B143" i="1" s="1"/>
  <c r="K66" i="1"/>
  <c r="AF11" i="1" s="1"/>
  <c r="L65" i="1"/>
  <c r="AG10" i="1" s="1"/>
  <c r="P50" i="1"/>
  <c r="O51" i="1"/>
  <c r="O52" i="1" s="1"/>
  <c r="O53" i="1" s="1"/>
  <c r="O54" i="1" s="1"/>
  <c r="O55" i="1" s="1"/>
  <c r="O56" i="1" s="1"/>
  <c r="O57" i="1" s="1"/>
  <c r="P61" i="1"/>
  <c r="AK6" i="1" s="1"/>
  <c r="AB24" i="1"/>
  <c r="I68" i="1"/>
  <c r="H79" i="1"/>
  <c r="O62" i="1"/>
  <c r="AJ7" i="1" s="1"/>
  <c r="AI29" i="1"/>
  <c r="AC35" i="1" l="1"/>
  <c r="I90" i="1"/>
  <c r="AD13" i="1"/>
  <c r="AD23" i="1"/>
  <c r="AD34" i="1"/>
  <c r="AH19" i="1"/>
  <c r="AH71" i="1" s="1"/>
  <c r="AH30" i="1"/>
  <c r="AJ17" i="1"/>
  <c r="AJ28" i="1"/>
  <c r="AE22" i="1"/>
  <c r="B130" i="1" s="1"/>
  <c r="B151" i="1" s="1"/>
  <c r="AE33" i="1"/>
  <c r="AF21" i="1"/>
  <c r="AF32" i="1"/>
  <c r="AG20" i="1"/>
  <c r="AG31" i="1"/>
  <c r="L66" i="1"/>
  <c r="AG11" i="1" s="1"/>
  <c r="K67" i="1"/>
  <c r="AF12" i="1" s="1"/>
  <c r="J68" i="1"/>
  <c r="I79" i="1"/>
  <c r="Q50" i="1"/>
  <c r="P51" i="1"/>
  <c r="P52" i="1" s="1"/>
  <c r="P53" i="1" s="1"/>
  <c r="P54" i="1" s="1"/>
  <c r="P55" i="1" s="1"/>
  <c r="P56" i="1" s="1"/>
  <c r="P57" i="1" s="1"/>
  <c r="N64" i="1"/>
  <c r="AI9" i="1" s="1"/>
  <c r="Q61" i="1"/>
  <c r="AL6" i="1" s="1"/>
  <c r="AI18" i="1"/>
  <c r="P62" i="1"/>
  <c r="AK7" i="1" s="1"/>
  <c r="AC24" i="1"/>
  <c r="M65" i="1"/>
  <c r="AH10" i="1" s="1"/>
  <c r="O63" i="1"/>
  <c r="AJ8" i="1" s="1"/>
  <c r="AD35" i="1" l="1"/>
  <c r="J90" i="1"/>
  <c r="AE13" i="1"/>
  <c r="B123" i="1" s="1"/>
  <c r="B144" i="1" s="1"/>
  <c r="AI19" i="1"/>
  <c r="AI71" i="1" s="1"/>
  <c r="AI30" i="1"/>
  <c r="AK17" i="1"/>
  <c r="AK28" i="1"/>
  <c r="AE23" i="1"/>
  <c r="B131" i="1" s="1"/>
  <c r="B152" i="1" s="1"/>
  <c r="AE34" i="1"/>
  <c r="AJ18" i="1"/>
  <c r="AJ29" i="1"/>
  <c r="AH20" i="1"/>
  <c r="AH31" i="1"/>
  <c r="AF22" i="1"/>
  <c r="AF33" i="1"/>
  <c r="AG21" i="1"/>
  <c r="AG32" i="1"/>
  <c r="AD24" i="1"/>
  <c r="Q62" i="1"/>
  <c r="AL7" i="1" s="1"/>
  <c r="P63" i="1"/>
  <c r="AK8" i="1" s="1"/>
  <c r="K68" i="1"/>
  <c r="J79" i="1"/>
  <c r="L67" i="1"/>
  <c r="AG12" i="1" s="1"/>
  <c r="R50" i="1"/>
  <c r="Q51" i="1"/>
  <c r="Q52" i="1" s="1"/>
  <c r="Q53" i="1" s="1"/>
  <c r="Q54" i="1" s="1"/>
  <c r="Q55" i="1" s="1"/>
  <c r="Q56" i="1" s="1"/>
  <c r="Q57" i="1" s="1"/>
  <c r="R61" i="1"/>
  <c r="AM6" i="1" s="1"/>
  <c r="O64" i="1"/>
  <c r="AJ9" i="1" s="1"/>
  <c r="N65" i="1"/>
  <c r="AI10" i="1" s="1"/>
  <c r="AH32" i="1"/>
  <c r="M66" i="1"/>
  <c r="AH11" i="1" s="1"/>
  <c r="AE35" i="1" l="1"/>
  <c r="K90" i="1"/>
  <c r="AF13" i="1"/>
  <c r="AK18" i="1"/>
  <c r="AK29" i="1"/>
  <c r="AF23" i="1"/>
  <c r="AF34" i="1"/>
  <c r="AL17" i="1"/>
  <c r="AL28" i="1"/>
  <c r="AJ19" i="1"/>
  <c r="AJ71" i="1" s="1"/>
  <c r="AJ30" i="1"/>
  <c r="AI20" i="1"/>
  <c r="AI31" i="1"/>
  <c r="AG22" i="1"/>
  <c r="AG33" i="1"/>
  <c r="Q63" i="1"/>
  <c r="AL8" i="1" s="1"/>
  <c r="S61" i="1"/>
  <c r="AN6" i="1" s="1"/>
  <c r="L68" i="1"/>
  <c r="K79" i="1"/>
  <c r="N66" i="1"/>
  <c r="AI11" i="1" s="1"/>
  <c r="AE24" i="1"/>
  <c r="B132" i="1" s="1"/>
  <c r="B153" i="1" s="1"/>
  <c r="P64" i="1"/>
  <c r="AK9" i="1" s="1"/>
  <c r="S50" i="1"/>
  <c r="R51" i="1"/>
  <c r="R52" i="1" s="1"/>
  <c r="R53" i="1" s="1"/>
  <c r="R54" i="1" s="1"/>
  <c r="R55" i="1" s="1"/>
  <c r="R56" i="1" s="1"/>
  <c r="R57" i="1" s="1"/>
  <c r="O65" i="1"/>
  <c r="AJ10" i="1" s="1"/>
  <c r="AI32" i="1"/>
  <c r="M67" i="1"/>
  <c r="AH12" i="1" s="1"/>
  <c r="R62" i="1"/>
  <c r="AM7" i="1" s="1"/>
  <c r="AF35" i="1" l="1"/>
  <c r="L90" i="1"/>
  <c r="M90" i="1" s="1"/>
  <c r="AG13" i="1"/>
  <c r="AL18" i="1"/>
  <c r="AL29" i="1"/>
  <c r="AK19" i="1"/>
  <c r="AK71" i="1" s="1"/>
  <c r="AK30" i="1"/>
  <c r="AM17" i="1"/>
  <c r="AM28" i="1"/>
  <c r="AG23" i="1"/>
  <c r="AG34" i="1"/>
  <c r="AH22" i="1"/>
  <c r="AH33" i="1"/>
  <c r="AJ20" i="1"/>
  <c r="AJ31" i="1"/>
  <c r="M68" i="1"/>
  <c r="AH13" i="1" s="1"/>
  <c r="L79" i="1"/>
  <c r="P65" i="1"/>
  <c r="AK10" i="1" s="1"/>
  <c r="AJ32" i="1"/>
  <c r="S62" i="1"/>
  <c r="AN7" i="1" s="1"/>
  <c r="Q64" i="1"/>
  <c r="AL9" i="1" s="1"/>
  <c r="T61" i="1"/>
  <c r="AO6" i="1" s="1"/>
  <c r="AF24" i="1"/>
  <c r="O66" i="1"/>
  <c r="AJ11" i="1" s="1"/>
  <c r="T50" i="1"/>
  <c r="T51" i="1" s="1"/>
  <c r="T52" i="1" s="1"/>
  <c r="T53" i="1" s="1"/>
  <c r="T54" i="1" s="1"/>
  <c r="T55" i="1" s="1"/>
  <c r="T56" i="1" s="1"/>
  <c r="T57" i="1" s="1"/>
  <c r="S51" i="1"/>
  <c r="S52" i="1" s="1"/>
  <c r="S53" i="1" s="1"/>
  <c r="S54" i="1" s="1"/>
  <c r="S55" i="1" s="1"/>
  <c r="S56" i="1" s="1"/>
  <c r="S57" i="1" s="1"/>
  <c r="N67" i="1"/>
  <c r="AI12" i="1" s="1"/>
  <c r="AH34" i="1"/>
  <c r="R63" i="1"/>
  <c r="AM8" i="1" s="1"/>
  <c r="AG35" i="1" l="1"/>
  <c r="N90" i="1"/>
  <c r="AO17" i="1"/>
  <c r="AO28" i="1"/>
  <c r="AM18" i="1"/>
  <c r="AM29" i="1"/>
  <c r="AL19" i="1"/>
  <c r="AL71" i="1" s="1"/>
  <c r="AL30" i="1"/>
  <c r="AN17" i="1"/>
  <c r="AN28" i="1"/>
  <c r="N79" i="1"/>
  <c r="M79" i="1"/>
  <c r="AK20" i="1"/>
  <c r="AK31" i="1"/>
  <c r="AI22" i="1"/>
  <c r="AI33" i="1"/>
  <c r="T62" i="1"/>
  <c r="AO7" i="1" s="1"/>
  <c r="Q65" i="1"/>
  <c r="AL10" i="1" s="1"/>
  <c r="AK32" i="1"/>
  <c r="S63" i="1"/>
  <c r="AN8" i="1" s="1"/>
  <c r="AG24" i="1"/>
  <c r="P66" i="1"/>
  <c r="AK11" i="1" s="1"/>
  <c r="O67" i="1"/>
  <c r="AJ12" i="1" s="1"/>
  <c r="AI34" i="1"/>
  <c r="R64" i="1"/>
  <c r="AM9" i="1" s="1"/>
  <c r="N68" i="1"/>
  <c r="AI13" i="1" s="1"/>
  <c r="AN18" i="1" l="1"/>
  <c r="AN29" i="1"/>
  <c r="AH24" i="1"/>
  <c r="AH35" i="1"/>
  <c r="AM19" i="1"/>
  <c r="AM71" i="1" s="1"/>
  <c r="AM30" i="1"/>
  <c r="AJ22" i="1"/>
  <c r="AJ33" i="1"/>
  <c r="AL20" i="1"/>
  <c r="AL31" i="1"/>
  <c r="S64" i="1"/>
  <c r="AN9" i="1" s="1"/>
  <c r="T63" i="1"/>
  <c r="AO8" i="1" s="1"/>
  <c r="O68" i="1"/>
  <c r="AJ13" i="1" s="1"/>
  <c r="AI35" i="1"/>
  <c r="R65" i="1"/>
  <c r="AM10" i="1" s="1"/>
  <c r="AL32" i="1"/>
  <c r="P67" i="1"/>
  <c r="AK12" i="1" s="1"/>
  <c r="AJ34" i="1"/>
  <c r="Q66" i="1"/>
  <c r="AL11" i="1" s="1"/>
  <c r="AO18" i="1" l="1"/>
  <c r="AO29" i="1"/>
  <c r="AN19" i="1"/>
  <c r="AN71" i="1" s="1"/>
  <c r="AN30" i="1"/>
  <c r="AO19" i="1"/>
  <c r="AO71" i="1" s="1"/>
  <c r="AO30" i="1"/>
  <c r="AK22" i="1"/>
  <c r="AK33" i="1"/>
  <c r="AM20" i="1"/>
  <c r="AM31" i="1"/>
  <c r="S65" i="1"/>
  <c r="AN10" i="1" s="1"/>
  <c r="AM32" i="1"/>
  <c r="AI24" i="1"/>
  <c r="P68" i="1"/>
  <c r="AK13" i="1" s="1"/>
  <c r="R66" i="1"/>
  <c r="AM11" i="1" s="1"/>
  <c r="Q67" i="1"/>
  <c r="AL12" i="1" s="1"/>
  <c r="AK34" i="1"/>
  <c r="T64" i="1"/>
  <c r="AO9" i="1" s="1"/>
  <c r="AJ24" i="1" l="1"/>
  <c r="AJ35" i="1"/>
  <c r="AN20" i="1"/>
  <c r="AN31" i="1"/>
  <c r="AO20" i="1"/>
  <c r="AO31" i="1"/>
  <c r="AL22" i="1"/>
  <c r="AL33" i="1"/>
  <c r="Q68" i="1"/>
  <c r="AL13" i="1" s="1"/>
  <c r="AK35" i="1"/>
  <c r="S66" i="1"/>
  <c r="AN11" i="1" s="1"/>
  <c r="R67" i="1"/>
  <c r="AM12" i="1" s="1"/>
  <c r="AL34" i="1"/>
  <c r="T65" i="1"/>
  <c r="AN32" i="1"/>
  <c r="AO10" i="1" l="1"/>
  <c r="AO32" i="1" s="1"/>
  <c r="AM22" i="1"/>
  <c r="AM33" i="1"/>
  <c r="T66" i="1"/>
  <c r="AO11" i="1" s="1"/>
  <c r="S67" i="1"/>
  <c r="AN12" i="1" s="1"/>
  <c r="AM34" i="1"/>
  <c r="AK24" i="1"/>
  <c r="R68" i="1"/>
  <c r="AM13" i="1" s="1"/>
  <c r="AL35" i="1"/>
  <c r="AN22" i="1" l="1"/>
  <c r="AN33" i="1"/>
  <c r="AO22" i="1"/>
  <c r="AO33" i="1"/>
  <c r="AL24" i="1"/>
  <c r="S68" i="1"/>
  <c r="AN13" i="1" s="1"/>
  <c r="T67" i="1"/>
  <c r="AN34" i="1"/>
  <c r="AO12" i="1" l="1"/>
  <c r="AO34" i="1" s="1"/>
  <c r="AM24" i="1"/>
  <c r="AM35" i="1"/>
  <c r="T68" i="1"/>
  <c r="AO13" i="1" s="1"/>
  <c r="AN24" i="1" l="1"/>
  <c r="AN35" i="1"/>
  <c r="AO35" i="1"/>
  <c r="AO24" i="1" l="1"/>
  <c r="AM23" i="1"/>
  <c r="AL23" i="1"/>
  <c r="AK23" i="1"/>
  <c r="R76" i="1"/>
  <c r="AM21" i="1" s="1"/>
  <c r="AJ23" i="1"/>
  <c r="Q76" i="1"/>
  <c r="AL21" i="1" s="1"/>
  <c r="P76" i="1"/>
  <c r="AH23" i="1"/>
  <c r="O76" i="1"/>
  <c r="T76" i="1"/>
  <c r="AO23" i="1"/>
  <c r="AI23" i="1"/>
  <c r="S76" i="1"/>
  <c r="AN23" i="1"/>
  <c r="AO21" i="1" l="1"/>
  <c r="AN21" i="1"/>
  <c r="AJ21" i="1"/>
  <c r="AK21" i="1"/>
  <c r="AI21" i="1"/>
  <c r="AH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04" authorId="0" shapeId="0" xr:uid="{BD5DAF07-3ED7-4272-B3CB-EB9ADEE4FAF9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Midwest, reference</t>
        </r>
      </text>
    </comment>
    <comment ref="A105" authorId="0" shapeId="0" xr:uid="{2E71E591-0A7F-449C-8BDA-538F97D7BED8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Fixed-bottom, Atlantic, reference</t>
        </r>
      </text>
    </comment>
    <comment ref="A106" authorId="0" shapeId="0" xr:uid="{51A5FA1B-97B2-47B9-AAE3-412A508D4062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Monofacial c-Si SAT, reference</t>
        </r>
      </text>
    </comment>
    <comment ref="A107" authorId="0" shapeId="0" xr:uid="{C6EBFD7A-1209-426F-A201-ADB89F4F8267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2x1 Advanced Class, reference</t>
        </r>
      </text>
    </comment>
    <comment ref="A108" authorId="0" shapeId="0" xr:uid="{CB20F070-BB3B-43B6-83DF-BF6FE34A784D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2x1 Advanced Class w/ 90% CO2 Capture, reference</t>
        </r>
      </text>
    </comment>
    <comment ref="A109" authorId="0" shapeId="0" xr:uid="{EDDB5973-5ABC-4C2B-8766-F9C4F1EF0A1D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Advanced Class CT, reference</t>
        </r>
      </text>
    </comment>
    <comment ref="A110" authorId="0" shapeId="0" xr:uid="{BC2982F3-261C-41FD-8167-D15349C4BF07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Supercritical PC w/ CCS, reference</t>
        </r>
      </text>
    </comment>
    <comment ref="A111" authorId="0" shapeId="0" xr:uid="{E30FC5CC-1D39-4BD2-8E22-51D7F4FB1CF1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SMR 12 units (Southeast US), reference</t>
        </r>
      </text>
    </comment>
  </commentList>
</comments>
</file>

<file path=xl/sharedStrings.xml><?xml version="1.0" encoding="utf-8"?>
<sst xmlns="http://schemas.openxmlformats.org/spreadsheetml/2006/main" count="56" uniqueCount="42">
  <si>
    <t>Onshore</t>
  </si>
  <si>
    <t>Offshore</t>
  </si>
  <si>
    <t>NGCC</t>
  </si>
  <si>
    <t>NGCC CCS</t>
  </si>
  <si>
    <t>Capacity Factor (%)</t>
  </si>
  <si>
    <t>NGGT</t>
  </si>
  <si>
    <t>Nuclear</t>
  </si>
  <si>
    <t>Coal CCS Retrofit</t>
  </si>
  <si>
    <t>Fixed O&amp;M Cost (2022$/kW-yr)</t>
  </si>
  <si>
    <t>Levelized Subsidy (2022$/MWh)</t>
  </si>
  <si>
    <t>Financial Period (years)</t>
  </si>
  <si>
    <t>LCOE Before IRA (2022$/MWh)</t>
  </si>
  <si>
    <t>LCOE with IRA (2022$/MWh)</t>
  </si>
  <si>
    <t>Discount Rate</t>
  </si>
  <si>
    <t>Financial Lifetime</t>
  </si>
  <si>
    <t>PTC Lifetime</t>
  </si>
  <si>
    <t>45Q Lifetime</t>
  </si>
  <si>
    <t>PTC Value</t>
  </si>
  <si>
    <t>%</t>
  </si>
  <si>
    <t>Years</t>
  </si>
  <si>
    <t>ITC Value</t>
  </si>
  <si>
    <t>2022$/MWh</t>
  </si>
  <si>
    <t>45Q Value</t>
  </si>
  <si>
    <t>Natural Gas Price</t>
  </si>
  <si>
    <t>2022$/MMBtu</t>
  </si>
  <si>
    <t>Variable O&amp;M (Including CO2 T&amp;S) and Fuel Cost (2022$/MWh)</t>
  </si>
  <si>
    <t>Charge Rate (%), CRF</t>
  </si>
  <si>
    <t>Maximum Levelized Subsidy (2022$/MWh)</t>
  </si>
  <si>
    <t>LCOE with Maximum IRA (2022$/MWh)</t>
  </si>
  <si>
    <t>Capital Cost (2022$/kW), Values from US-REGEN</t>
  </si>
  <si>
    <t>OTHER INPUTS</t>
  </si>
  <si>
    <t>Utility-Scale PV</t>
  </si>
  <si>
    <t xml:space="preserve">  Output</t>
  </si>
  <si>
    <t xml:space="preserve">  Input</t>
  </si>
  <si>
    <t>LABOR SHARE OF TOTAL PLANT COSTS, Values from US-REGEN</t>
  </si>
  <si>
    <t>Labor Multiplier</t>
  </si>
  <si>
    <t>Discount Rate (%)</t>
  </si>
  <si>
    <t>2030 LCOE Before IRA ($/MWh)</t>
  </si>
  <si>
    <t>DISCOUNT RATE SENSITIVITY</t>
  </si>
  <si>
    <t>2030 LCOE After IRA ($/MWh)</t>
  </si>
  <si>
    <t>LABOR COST SENSITIVITY</t>
  </si>
  <si>
    <t>% Change from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</si>
</sst>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$&quot;#,##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2" borderId="0" xfId="0" applyFill="1"/>
    <xf numFmtId="0" fontId="0" fillId="3" borderId="0" xfId="0" applyFill="1"/>
    <xf numFmtId="165" fontId="0" fillId="2" borderId="0" xfId="0" applyNumberFormat="1" applyFill="1"/>
    <xf numFmtId="166" fontId="0" fillId="3" borderId="0" xfId="0" applyNumberFormat="1" applyFill="1"/>
    <xf numFmtId="2" fontId="0" fillId="2" borderId="0" xfId="0" applyNumberFormat="1" applyFill="1"/>
    <xf numFmtId="164" fontId="0" fillId="3" borderId="0" xfId="0" applyNumberFormat="1" applyFill="1"/>
    <xf numFmtId="9" fontId="0" fillId="0" borderId="0" xfId="1" applyFont="1"/>
    <xf numFmtId="9" fontId="0" fillId="2" borderId="0" xfId="1" applyFont="1" applyFill="1"/>
    <xf numFmtId="2" fontId="0" fillId="0" borderId="0" xfId="0" applyNumberFormat="1" applyFill="1"/>
    <xf numFmtId="164" fontId="5" fillId="0" borderId="0" xfId="1" applyNumberFormat="1" applyFont="1"/>
    <xf numFmtId="9" fontId="0" fillId="0" borderId="0" xfId="0" applyNumberFormat="1"/>
    <xf numFmtId="164" fontId="5" fillId="0" borderId="0" xfId="0" applyNumberFormat="1" applyFont="1"/>
    <xf numFmtId="9" fontId="0" fillId="2" borderId="0" xfId="0" applyNumberFormat="1" applyFill="1"/>
    <xf numFmtId="9" fontId="2" fillId="0" borderId="0" xfId="0" applyNumberFormat="1" applyFont="1"/>
    <xf numFmtId="2" fontId="0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4BAC62"/>
      <color rgb="FF92D050"/>
      <color rgb="FFDCE6F2"/>
      <color rgb="FFFCD5B5"/>
      <color rgb="FFF79646"/>
      <color rgb="FFFFC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Onshore Wind</c:v>
          </c:tx>
          <c:spPr>
            <a:ln w="317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LCOE!$W$5:$AO$5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LCOE!$W$6:$AO$6</c:f>
              <c:numCache>
                <c:formatCode>0.0</c:formatCode>
                <c:ptCount val="19"/>
                <c:pt idx="0">
                  <c:v>43.144236706361838</c:v>
                </c:pt>
                <c:pt idx="1">
                  <c:v>42.204579168401963</c:v>
                </c:pt>
                <c:pt idx="2">
                  <c:v>41.264921630442089</c:v>
                </c:pt>
                <c:pt idx="3">
                  <c:v>40.325264092482207</c:v>
                </c:pt>
                <c:pt idx="4">
                  <c:v>39.385606554522333</c:v>
                </c:pt>
                <c:pt idx="5">
                  <c:v>38.445949016562452</c:v>
                </c:pt>
                <c:pt idx="6">
                  <c:v>37.506291478602563</c:v>
                </c:pt>
                <c:pt idx="7">
                  <c:v>36.566633940642689</c:v>
                </c:pt>
                <c:pt idx="8">
                  <c:v>35.626976402682814</c:v>
                </c:pt>
                <c:pt idx="9">
                  <c:v>35.363655916801299</c:v>
                </c:pt>
                <c:pt idx="10">
                  <c:v>35.094093070733798</c:v>
                </c:pt>
                <c:pt idx="11">
                  <c:v>34.831199944141801</c:v>
                </c:pt>
                <c:pt idx="12">
                  <c:v>34.57841212301323</c:v>
                </c:pt>
                <c:pt idx="13">
                  <c:v>34.326156151510595</c:v>
                </c:pt>
                <c:pt idx="14">
                  <c:v>34.075034363736137</c:v>
                </c:pt>
                <c:pt idx="15">
                  <c:v>33.829018783575698</c:v>
                </c:pt>
                <c:pt idx="16">
                  <c:v>33.584602812803944</c:v>
                </c:pt>
                <c:pt idx="17">
                  <c:v>33.33936162749464</c:v>
                </c:pt>
                <c:pt idx="18">
                  <c:v>33.091072438537807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65-41AF-846F-078A0D81B16E}"/>
            </c:ext>
          </c:extLst>
        </c:ser>
        <c:ser>
          <c:idx val="1"/>
          <c:order val="1"/>
          <c:tx>
            <c:v>Offshore Wind</c:v>
          </c:tx>
          <c:spPr>
            <a:ln w="31750" cap="rnd">
              <a:solidFill>
                <a:srgbClr val="4BAC62"/>
              </a:solidFill>
              <a:round/>
            </a:ln>
            <a:effectLst/>
          </c:spPr>
          <c:marker>
            <c:symbol val="none"/>
          </c:marker>
          <c:xVal>
            <c:numRef>
              <c:f>LCOE!$W$5:$AO$5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LCOE!$W$7:$AO$7</c:f>
              <c:numCache>
                <c:formatCode>0.0</c:formatCode>
                <c:ptCount val="19"/>
                <c:pt idx="0">
                  <c:v>111.83552366111277</c:v>
                </c:pt>
                <c:pt idx="1">
                  <c:v>109.02326950416948</c:v>
                </c:pt>
                <c:pt idx="2">
                  <c:v>106.21101534722621</c:v>
                </c:pt>
                <c:pt idx="3">
                  <c:v>103.39876119028291</c:v>
                </c:pt>
                <c:pt idx="4">
                  <c:v>100.58650703333963</c:v>
                </c:pt>
                <c:pt idx="5">
                  <c:v>97.774252876396332</c:v>
                </c:pt>
                <c:pt idx="6">
                  <c:v>94.961998719453049</c:v>
                </c:pt>
                <c:pt idx="7">
                  <c:v>92.149744562509781</c:v>
                </c:pt>
                <c:pt idx="8">
                  <c:v>89.33749040556647</c:v>
                </c:pt>
                <c:pt idx="9">
                  <c:v>87.690679471970981</c:v>
                </c:pt>
                <c:pt idx="10">
                  <c:v>84.456906410974696</c:v>
                </c:pt>
                <c:pt idx="11">
                  <c:v>83.155656807526412</c:v>
                </c:pt>
                <c:pt idx="12">
                  <c:v>82.007525504663249</c:v>
                </c:pt>
                <c:pt idx="13">
                  <c:v>80.98242822195617</c:v>
                </c:pt>
                <c:pt idx="14">
                  <c:v>79.999851641025259</c:v>
                </c:pt>
                <c:pt idx="15">
                  <c:v>78.84037403637501</c:v>
                </c:pt>
                <c:pt idx="16">
                  <c:v>78.115715611691755</c:v>
                </c:pt>
                <c:pt idx="17">
                  <c:v>77.457084591736844</c:v>
                </c:pt>
                <c:pt idx="18">
                  <c:v>76.84757600831675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65-41AF-846F-078A0D81B16E}"/>
            </c:ext>
          </c:extLst>
        </c:ser>
        <c:ser>
          <c:idx val="2"/>
          <c:order val="2"/>
          <c:tx>
            <c:strRef>
              <c:f>LCOE!$V$8</c:f>
              <c:strCache>
                <c:ptCount val="1"/>
                <c:pt idx="0">
                  <c:v>Utility-Scale PV</c:v>
                </c:pt>
              </c:strCache>
            </c:strRef>
          </c:tx>
          <c:spPr>
            <a:ln w="31750" cap="rnd">
              <a:solidFill>
                <a:srgbClr val="FFC500"/>
              </a:solidFill>
              <a:round/>
            </a:ln>
            <a:effectLst/>
          </c:spPr>
          <c:marker>
            <c:symbol val="none"/>
          </c:marker>
          <c:xVal>
            <c:numRef>
              <c:f>LCOE!$W$5:$AO$5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LCOE!$W$8:$AO$8</c:f>
              <c:numCache>
                <c:formatCode>0.0</c:formatCode>
                <c:ptCount val="19"/>
                <c:pt idx="0">
                  <c:v>49.244440607187599</c:v>
                </c:pt>
                <c:pt idx="1">
                  <c:v>47.594900931997692</c:v>
                </c:pt>
                <c:pt idx="2">
                  <c:v>45.945361256807765</c:v>
                </c:pt>
                <c:pt idx="3">
                  <c:v>44.295821581617851</c:v>
                </c:pt>
                <c:pt idx="4">
                  <c:v>42.646281906427937</c:v>
                </c:pt>
                <c:pt idx="5">
                  <c:v>40.996742231238024</c:v>
                </c:pt>
                <c:pt idx="6">
                  <c:v>39.34720255604811</c:v>
                </c:pt>
                <c:pt idx="7">
                  <c:v>37.697662880858203</c:v>
                </c:pt>
                <c:pt idx="8">
                  <c:v>36.048123205668276</c:v>
                </c:pt>
                <c:pt idx="9">
                  <c:v>35.469664859398179</c:v>
                </c:pt>
                <c:pt idx="10">
                  <c:v>34.916936737396504</c:v>
                </c:pt>
                <c:pt idx="11">
                  <c:v>34.378039158187505</c:v>
                </c:pt>
                <c:pt idx="12">
                  <c:v>33.856167926546455</c:v>
                </c:pt>
                <c:pt idx="13">
                  <c:v>33.337260279007367</c:v>
                </c:pt>
                <c:pt idx="14">
                  <c:v>32.863751129181765</c:v>
                </c:pt>
                <c:pt idx="15">
                  <c:v>32.399682230713843</c:v>
                </c:pt>
                <c:pt idx="16">
                  <c:v>31.93994435177035</c:v>
                </c:pt>
                <c:pt idx="17">
                  <c:v>31.481072541919001</c:v>
                </c:pt>
                <c:pt idx="18">
                  <c:v>31.019962360584262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65-41AF-846F-078A0D81B16E}"/>
            </c:ext>
          </c:extLst>
        </c:ser>
        <c:ser>
          <c:idx val="3"/>
          <c:order val="3"/>
          <c:tx>
            <c:strRef>
              <c:f>LCOE!$V$9</c:f>
              <c:strCache>
                <c:ptCount val="1"/>
                <c:pt idx="0">
                  <c:v>NGCC</c:v>
                </c:pt>
              </c:strCache>
            </c:strRef>
          </c:tx>
          <c:spPr>
            <a:ln w="31750" cap="rnd">
              <a:solidFill>
                <a:srgbClr val="F79646"/>
              </a:solidFill>
              <a:round/>
            </a:ln>
            <a:effectLst/>
          </c:spPr>
          <c:marker>
            <c:symbol val="none"/>
          </c:marker>
          <c:xVal>
            <c:numRef>
              <c:f>LCOE!$W$5:$AO$5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LCOE!$W$9:$AO$9</c:f>
              <c:numCache>
                <c:formatCode>0.0</c:formatCode>
                <c:ptCount val="19"/>
                <c:pt idx="0">
                  <c:v>45.228517367368525</c:v>
                </c:pt>
                <c:pt idx="1">
                  <c:v>44.818153486623856</c:v>
                </c:pt>
                <c:pt idx="2">
                  <c:v>44.407789605879195</c:v>
                </c:pt>
                <c:pt idx="3">
                  <c:v>43.997425725134534</c:v>
                </c:pt>
                <c:pt idx="4">
                  <c:v>43.587061844389865</c:v>
                </c:pt>
                <c:pt idx="5">
                  <c:v>43.176697963645204</c:v>
                </c:pt>
                <c:pt idx="6">
                  <c:v>42.766334082900542</c:v>
                </c:pt>
                <c:pt idx="7">
                  <c:v>42.355970202155873</c:v>
                </c:pt>
                <c:pt idx="8">
                  <c:v>41.945606321411205</c:v>
                </c:pt>
                <c:pt idx="9">
                  <c:v>41.945606321411205</c:v>
                </c:pt>
                <c:pt idx="10">
                  <c:v>41.945606321411205</c:v>
                </c:pt>
                <c:pt idx="11">
                  <c:v>41.945606321411205</c:v>
                </c:pt>
                <c:pt idx="12">
                  <c:v>41.945606321411205</c:v>
                </c:pt>
                <c:pt idx="13">
                  <c:v>41.945606321411205</c:v>
                </c:pt>
                <c:pt idx="14">
                  <c:v>41.945606321411205</c:v>
                </c:pt>
                <c:pt idx="15">
                  <c:v>41.945606321411205</c:v>
                </c:pt>
                <c:pt idx="16">
                  <c:v>41.945606321411205</c:v>
                </c:pt>
                <c:pt idx="17">
                  <c:v>41.945606321411205</c:v>
                </c:pt>
                <c:pt idx="18">
                  <c:v>41.945606321411205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65-41AF-846F-078A0D81B16E}"/>
            </c:ext>
          </c:extLst>
        </c:ser>
        <c:ser>
          <c:idx val="4"/>
          <c:order val="4"/>
          <c:tx>
            <c:strRef>
              <c:f>LCOE!$V$10</c:f>
              <c:strCache>
                <c:ptCount val="1"/>
                <c:pt idx="0">
                  <c:v>NGCC CCS</c:v>
                </c:pt>
              </c:strCache>
            </c:strRef>
          </c:tx>
          <c:spPr>
            <a:ln w="31750" cap="rnd">
              <a:solidFill>
                <a:srgbClr val="FCD5B5"/>
              </a:solidFill>
              <a:round/>
            </a:ln>
            <a:effectLst/>
          </c:spPr>
          <c:marker>
            <c:symbol val="none"/>
          </c:marker>
          <c:xVal>
            <c:numRef>
              <c:f>LCOE!$W$5:$AO$5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LCOE!$W$10:$AO$10</c:f>
              <c:numCache>
                <c:formatCode>0.0</c:formatCode>
                <c:ptCount val="19"/>
                <c:pt idx="0">
                  <c:v>65.592045114274441</c:v>
                </c:pt>
                <c:pt idx="1">
                  <c:v>65.045904213251646</c:v>
                </c:pt>
                <c:pt idx="2">
                  <c:v>64.499763312228822</c:v>
                </c:pt>
                <c:pt idx="3">
                  <c:v>63.953622411206013</c:v>
                </c:pt>
                <c:pt idx="4">
                  <c:v>63.407481510183196</c:v>
                </c:pt>
                <c:pt idx="5">
                  <c:v>62.861340609160386</c:v>
                </c:pt>
                <c:pt idx="6">
                  <c:v>62.31519970813757</c:v>
                </c:pt>
                <c:pt idx="7">
                  <c:v>61.769058807114746</c:v>
                </c:pt>
                <c:pt idx="8">
                  <c:v>61.222917906091936</c:v>
                </c:pt>
                <c:pt idx="9">
                  <c:v>60.954404486641728</c:v>
                </c:pt>
                <c:pt idx="10">
                  <c:v>60.685891067191505</c:v>
                </c:pt>
                <c:pt idx="11">
                  <c:v>60.41737764774129</c:v>
                </c:pt>
                <c:pt idx="12">
                  <c:v>60.148864228291082</c:v>
                </c:pt>
                <c:pt idx="13">
                  <c:v>59.880350808840866</c:v>
                </c:pt>
                <c:pt idx="14">
                  <c:v>59.799796783005803</c:v>
                </c:pt>
                <c:pt idx="15">
                  <c:v>59.71924275717074</c:v>
                </c:pt>
                <c:pt idx="16">
                  <c:v>59.63868873133567</c:v>
                </c:pt>
                <c:pt idx="17">
                  <c:v>59.558134705500606</c:v>
                </c:pt>
                <c:pt idx="18">
                  <c:v>59.477580679665543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465-41AF-846F-078A0D81B16E}"/>
            </c:ext>
          </c:extLst>
        </c:ser>
        <c:ser>
          <c:idx val="7"/>
          <c:order val="7"/>
          <c:tx>
            <c:strRef>
              <c:f>LCOE!$V$13</c:f>
              <c:strCache>
                <c:ptCount val="1"/>
                <c:pt idx="0">
                  <c:v>Nuclear</c:v>
                </c:pt>
              </c:strCache>
            </c:strRef>
          </c:tx>
          <c:spPr>
            <a:ln w="317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LCOE!$W$5:$AO$5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LCOE!$W$13:$AO$13</c:f>
              <c:numCache>
                <c:formatCode>0.0</c:formatCode>
                <c:ptCount val="19"/>
                <c:pt idx="0">
                  <c:v>72.789345769791055</c:v>
                </c:pt>
                <c:pt idx="1">
                  <c:v>72.591510046535021</c:v>
                </c:pt>
                <c:pt idx="2">
                  <c:v>72.393674323278987</c:v>
                </c:pt>
                <c:pt idx="3">
                  <c:v>72.195838600022967</c:v>
                </c:pt>
                <c:pt idx="4">
                  <c:v>71.998002876766932</c:v>
                </c:pt>
                <c:pt idx="5">
                  <c:v>71.800167153510898</c:v>
                </c:pt>
                <c:pt idx="6">
                  <c:v>71.602331430254878</c:v>
                </c:pt>
                <c:pt idx="7">
                  <c:v>71.404495706998858</c:v>
                </c:pt>
                <c:pt idx="8">
                  <c:v>71.206659983742824</c:v>
                </c:pt>
                <c:pt idx="9">
                  <c:v>71.00882426048679</c:v>
                </c:pt>
                <c:pt idx="10">
                  <c:v>70.810988537230756</c:v>
                </c:pt>
                <c:pt idx="11">
                  <c:v>70.613152813974722</c:v>
                </c:pt>
                <c:pt idx="12">
                  <c:v>70.415317090718702</c:v>
                </c:pt>
                <c:pt idx="13">
                  <c:v>70.217481367462668</c:v>
                </c:pt>
                <c:pt idx="14">
                  <c:v>70.019645644206634</c:v>
                </c:pt>
                <c:pt idx="15">
                  <c:v>69.821809920950614</c:v>
                </c:pt>
                <c:pt idx="16">
                  <c:v>69.623974197694565</c:v>
                </c:pt>
                <c:pt idx="17">
                  <c:v>69.426138474438545</c:v>
                </c:pt>
                <c:pt idx="18">
                  <c:v>69.228302751182525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465-41AF-846F-078A0D81B16E}"/>
            </c:ext>
          </c:extLst>
        </c:ser>
        <c:ser>
          <c:idx val="8"/>
          <c:order val="8"/>
          <c:tx>
            <c:v>Onshore IRA</c:v>
          </c:tx>
          <c:spPr>
            <a:ln w="31750" cap="rnd">
              <a:solidFill>
                <a:srgbClr val="92D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LCOE!$W$16:$AO$16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LCOE!$W$17:$AO$17</c:f>
              <c:numCache>
                <c:formatCode>0.0</c:formatCode>
                <c:ptCount val="19"/>
                <c:pt idx="0">
                  <c:v>43.144236706361838</c:v>
                </c:pt>
                <c:pt idx="1">
                  <c:v>33.537912501735299</c:v>
                </c:pt>
                <c:pt idx="2">
                  <c:v>32.598254963775425</c:v>
                </c:pt>
                <c:pt idx="3">
                  <c:v>31.658597425815543</c:v>
                </c:pt>
                <c:pt idx="4">
                  <c:v>30.718939887855669</c:v>
                </c:pt>
                <c:pt idx="5">
                  <c:v>29.779282349895787</c:v>
                </c:pt>
                <c:pt idx="6">
                  <c:v>28.839624811935899</c:v>
                </c:pt>
                <c:pt idx="7">
                  <c:v>27.899967273976024</c:v>
                </c:pt>
                <c:pt idx="8">
                  <c:v>26.96030973601615</c:v>
                </c:pt>
                <c:pt idx="9">
                  <c:v>26.696989250134635</c:v>
                </c:pt>
                <c:pt idx="10">
                  <c:v>26.427426404067134</c:v>
                </c:pt>
                <c:pt idx="11">
                  <c:v>28.331199944141801</c:v>
                </c:pt>
                <c:pt idx="12">
                  <c:v>30.245078789679898</c:v>
                </c:pt>
                <c:pt idx="13">
                  <c:v>34.326156151510595</c:v>
                </c:pt>
                <c:pt idx="14">
                  <c:v>34.075034363736137</c:v>
                </c:pt>
                <c:pt idx="15">
                  <c:v>33.829018783575698</c:v>
                </c:pt>
                <c:pt idx="16">
                  <c:v>33.584602812803944</c:v>
                </c:pt>
                <c:pt idx="17">
                  <c:v>33.33936162749464</c:v>
                </c:pt>
                <c:pt idx="18">
                  <c:v>33.091072438537807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465-41AF-846F-078A0D81B16E}"/>
            </c:ext>
          </c:extLst>
        </c:ser>
        <c:ser>
          <c:idx val="9"/>
          <c:order val="9"/>
          <c:tx>
            <c:v>Offshore IRA</c:v>
          </c:tx>
          <c:spPr>
            <a:ln w="31750" cap="rnd">
              <a:solidFill>
                <a:srgbClr val="4BAC6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LCOE!$W$16:$AO$16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LCOE!$W$18:$AO$18</c:f>
              <c:numCache>
                <c:formatCode>0.0</c:formatCode>
                <c:ptCount val="19"/>
                <c:pt idx="0">
                  <c:v>111.83552366111277</c:v>
                </c:pt>
                <c:pt idx="1">
                  <c:v>84.877932488535066</c:v>
                </c:pt>
                <c:pt idx="2">
                  <c:v>82.909354578674794</c:v>
                </c:pt>
                <c:pt idx="3">
                  <c:v>80.940776668814479</c:v>
                </c:pt>
                <c:pt idx="4">
                  <c:v>78.972198758954178</c:v>
                </c:pt>
                <c:pt idx="5">
                  <c:v>77.003620849093878</c:v>
                </c:pt>
                <c:pt idx="6">
                  <c:v>75.035042939233577</c:v>
                </c:pt>
                <c:pt idx="7">
                  <c:v>73.06646502937329</c:v>
                </c:pt>
                <c:pt idx="8">
                  <c:v>71.097887119512961</c:v>
                </c:pt>
                <c:pt idx="9">
                  <c:v>69.945119465996129</c:v>
                </c:pt>
                <c:pt idx="10">
                  <c:v>67.681478323298734</c:v>
                </c:pt>
                <c:pt idx="11">
                  <c:v>70.574085741769437</c:v>
                </c:pt>
                <c:pt idx="12">
                  <c:v>73.619811460825261</c:v>
                </c:pt>
                <c:pt idx="13">
                  <c:v>80.98242822195617</c:v>
                </c:pt>
                <c:pt idx="14">
                  <c:v>79.999851641025259</c:v>
                </c:pt>
                <c:pt idx="15">
                  <c:v>78.84037403637501</c:v>
                </c:pt>
                <c:pt idx="16">
                  <c:v>78.115715611691755</c:v>
                </c:pt>
                <c:pt idx="17">
                  <c:v>77.457084591736844</c:v>
                </c:pt>
                <c:pt idx="18">
                  <c:v>76.84757600831675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465-41AF-846F-078A0D81B16E}"/>
            </c:ext>
          </c:extLst>
        </c:ser>
        <c:ser>
          <c:idx val="10"/>
          <c:order val="10"/>
          <c:tx>
            <c:v>PV IRA</c:v>
          </c:tx>
          <c:spPr>
            <a:ln w="31750" cap="rnd">
              <a:solidFill>
                <a:srgbClr val="FFC5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LCOE!$W$16:$AO$16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LCOE!$W$19:$AO$19</c:f>
              <c:numCache>
                <c:formatCode>0.0</c:formatCode>
                <c:ptCount val="19"/>
                <c:pt idx="0">
                  <c:v>49.244440607187599</c:v>
                </c:pt>
                <c:pt idx="1">
                  <c:v>38.928234265331028</c:v>
                </c:pt>
                <c:pt idx="2">
                  <c:v>37.2786945901411</c:v>
                </c:pt>
                <c:pt idx="3">
                  <c:v>35.629154914951187</c:v>
                </c:pt>
                <c:pt idx="4">
                  <c:v>33.979615239761273</c:v>
                </c:pt>
                <c:pt idx="5">
                  <c:v>32.330075564571359</c:v>
                </c:pt>
                <c:pt idx="6">
                  <c:v>30.680535889381446</c:v>
                </c:pt>
                <c:pt idx="7">
                  <c:v>29.030996214191539</c:v>
                </c:pt>
                <c:pt idx="8">
                  <c:v>27.381456539001611</c:v>
                </c:pt>
                <c:pt idx="9">
                  <c:v>26.802998192731515</c:v>
                </c:pt>
                <c:pt idx="10">
                  <c:v>26.25027007072984</c:v>
                </c:pt>
                <c:pt idx="11">
                  <c:v>27.878039158187505</c:v>
                </c:pt>
                <c:pt idx="12">
                  <c:v>29.522834593213123</c:v>
                </c:pt>
                <c:pt idx="13">
                  <c:v>33.337260279007367</c:v>
                </c:pt>
                <c:pt idx="14">
                  <c:v>32.863751129181765</c:v>
                </c:pt>
                <c:pt idx="15">
                  <c:v>32.399682230713843</c:v>
                </c:pt>
                <c:pt idx="16">
                  <c:v>31.93994435177035</c:v>
                </c:pt>
                <c:pt idx="17">
                  <c:v>31.481072541919001</c:v>
                </c:pt>
                <c:pt idx="18">
                  <c:v>31.019962360584262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465-41AF-846F-078A0D81B16E}"/>
            </c:ext>
          </c:extLst>
        </c:ser>
        <c:ser>
          <c:idx val="11"/>
          <c:order val="11"/>
          <c:tx>
            <c:v>NGCC IRA</c:v>
          </c:tx>
          <c:spPr>
            <a:ln w="31750" cap="rnd">
              <a:solidFill>
                <a:srgbClr val="FCD5B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LCOE!$W$16:$AO$16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LCOE!$W$21:$AO$21</c:f>
              <c:numCache>
                <c:formatCode>0.0</c:formatCode>
                <c:ptCount val="19"/>
                <c:pt idx="0">
                  <c:v>65.592045114274441</c:v>
                </c:pt>
                <c:pt idx="1">
                  <c:v>52.445904213251652</c:v>
                </c:pt>
                <c:pt idx="2">
                  <c:v>52.146822135758235</c:v>
                </c:pt>
                <c:pt idx="3">
                  <c:v>51.842895767607395</c:v>
                </c:pt>
                <c:pt idx="4">
                  <c:v>51.296754866584578</c:v>
                </c:pt>
                <c:pt idx="5">
                  <c:v>50.750613965561769</c:v>
                </c:pt>
                <c:pt idx="6">
                  <c:v>50.204473064538959</c:v>
                </c:pt>
                <c:pt idx="7">
                  <c:v>49.658332163516128</c:v>
                </c:pt>
                <c:pt idx="8">
                  <c:v>49.112191262493319</c:v>
                </c:pt>
                <c:pt idx="9">
                  <c:v>48.84367784304311</c:v>
                </c:pt>
                <c:pt idx="10">
                  <c:v>48.575164423592888</c:v>
                </c:pt>
                <c:pt idx="11">
                  <c:v>60.41737764774129</c:v>
                </c:pt>
                <c:pt idx="12">
                  <c:v>60.148864228291082</c:v>
                </c:pt>
                <c:pt idx="13">
                  <c:v>59.880350808840866</c:v>
                </c:pt>
                <c:pt idx="14">
                  <c:v>59.799796783005803</c:v>
                </c:pt>
                <c:pt idx="15">
                  <c:v>59.71924275717074</c:v>
                </c:pt>
                <c:pt idx="16">
                  <c:v>59.63868873133567</c:v>
                </c:pt>
                <c:pt idx="17">
                  <c:v>59.558134705500606</c:v>
                </c:pt>
                <c:pt idx="18">
                  <c:v>59.477580679665543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465-41AF-846F-078A0D81B16E}"/>
            </c:ext>
          </c:extLst>
        </c:ser>
        <c:ser>
          <c:idx val="13"/>
          <c:order val="13"/>
          <c:tx>
            <c:v>Nuclear IRA</c:v>
          </c:tx>
          <c:spPr>
            <a:ln w="31750" cap="rnd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LCOE!$W$16:$AO$16</c:f>
              <c:numCache>
                <c:formatCode>General</c:formatCode>
                <c:ptCount val="1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</c:numCache>
            </c:numRef>
          </c:xVal>
          <c:yVal>
            <c:numRef>
              <c:f>LCOE!$W$24:$AO$24</c:f>
              <c:numCache>
                <c:formatCode>0.0</c:formatCode>
                <c:ptCount val="19"/>
                <c:pt idx="0">
                  <c:v>72.789345769791055</c:v>
                </c:pt>
                <c:pt idx="1">
                  <c:v>57.338375783495124</c:v>
                </c:pt>
                <c:pt idx="2">
                  <c:v>57.199890777215899</c:v>
                </c:pt>
                <c:pt idx="3">
                  <c:v>57.061405770936688</c:v>
                </c:pt>
                <c:pt idx="4">
                  <c:v>56.922920764657462</c:v>
                </c:pt>
                <c:pt idx="5">
                  <c:v>56.784435758378237</c:v>
                </c:pt>
                <c:pt idx="6">
                  <c:v>56.645950752099026</c:v>
                </c:pt>
                <c:pt idx="7">
                  <c:v>56.507465745819815</c:v>
                </c:pt>
                <c:pt idx="8">
                  <c:v>56.368980739540589</c:v>
                </c:pt>
                <c:pt idx="9">
                  <c:v>56.230495733261364</c:v>
                </c:pt>
                <c:pt idx="10">
                  <c:v>56.092010726982139</c:v>
                </c:pt>
                <c:pt idx="11">
                  <c:v>59.573919456288259</c:v>
                </c:pt>
                <c:pt idx="12">
                  <c:v>63.055828185594393</c:v>
                </c:pt>
                <c:pt idx="13">
                  <c:v>70.217481367462668</c:v>
                </c:pt>
                <c:pt idx="14">
                  <c:v>70.019645644206634</c:v>
                </c:pt>
                <c:pt idx="15">
                  <c:v>69.821809920950614</c:v>
                </c:pt>
                <c:pt idx="16">
                  <c:v>69.623974197694565</c:v>
                </c:pt>
                <c:pt idx="17">
                  <c:v>69.426138474438545</c:v>
                </c:pt>
                <c:pt idx="18">
                  <c:v>69.228302751182525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465-41AF-846F-078A0D81B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063488"/>
        <c:axId val="542061520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LCOE!$V$11</c15:sqref>
                        </c15:formulaRef>
                      </c:ext>
                    </c:extLst>
                    <c:strCache>
                      <c:ptCount val="1"/>
                      <c:pt idx="0">
                        <c:v>NGGT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LCOE!$W$5:$AO$5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2022</c:v>
                      </c:pt>
                      <c:pt idx="1">
                        <c:v>2023</c:v>
                      </c:pt>
                      <c:pt idx="2">
                        <c:v>2024</c:v>
                      </c:pt>
                      <c:pt idx="3">
                        <c:v>2025</c:v>
                      </c:pt>
                      <c:pt idx="4">
                        <c:v>2026</c:v>
                      </c:pt>
                      <c:pt idx="5">
                        <c:v>2027</c:v>
                      </c:pt>
                      <c:pt idx="6">
                        <c:v>2028</c:v>
                      </c:pt>
                      <c:pt idx="7">
                        <c:v>2029</c:v>
                      </c:pt>
                      <c:pt idx="8">
                        <c:v>2030</c:v>
                      </c:pt>
                      <c:pt idx="9">
                        <c:v>2031</c:v>
                      </c:pt>
                      <c:pt idx="10">
                        <c:v>2032</c:v>
                      </c:pt>
                      <c:pt idx="11">
                        <c:v>2033</c:v>
                      </c:pt>
                      <c:pt idx="12">
                        <c:v>2034</c:v>
                      </c:pt>
                      <c:pt idx="13">
                        <c:v>2035</c:v>
                      </c:pt>
                      <c:pt idx="14">
                        <c:v>2036</c:v>
                      </c:pt>
                      <c:pt idx="15">
                        <c:v>2037</c:v>
                      </c:pt>
                      <c:pt idx="16">
                        <c:v>2038</c:v>
                      </c:pt>
                      <c:pt idx="17">
                        <c:v>2039</c:v>
                      </c:pt>
                      <c:pt idx="18">
                        <c:v>2040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LCOE!$W$11:$AO$11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1878.6439144427552</c:v>
                      </c:pt>
                      <c:pt idx="1">
                        <c:v>1878.6439144427552</c:v>
                      </c:pt>
                      <c:pt idx="2">
                        <c:v>1878.6439144427552</c:v>
                      </c:pt>
                      <c:pt idx="3">
                        <c:v>1878.6439144427552</c:v>
                      </c:pt>
                      <c:pt idx="4">
                        <c:v>1878.6439144427552</c:v>
                      </c:pt>
                      <c:pt idx="5">
                        <c:v>1878.6439144427552</c:v>
                      </c:pt>
                      <c:pt idx="6">
                        <c:v>1878.6439144427552</c:v>
                      </c:pt>
                      <c:pt idx="7">
                        <c:v>1878.6439144427552</c:v>
                      </c:pt>
                      <c:pt idx="8">
                        <c:v>1878.6439144427552</c:v>
                      </c:pt>
                      <c:pt idx="9">
                        <c:v>1878.6439144427552</c:v>
                      </c:pt>
                      <c:pt idx="10">
                        <c:v>1878.6439144427552</c:v>
                      </c:pt>
                      <c:pt idx="11">
                        <c:v>1878.6439144427552</c:v>
                      </c:pt>
                      <c:pt idx="12">
                        <c:v>1878.6439144427552</c:v>
                      </c:pt>
                      <c:pt idx="13">
                        <c:v>1878.6439144427552</c:v>
                      </c:pt>
                      <c:pt idx="14">
                        <c:v>1878.6439144427552</c:v>
                      </c:pt>
                      <c:pt idx="15">
                        <c:v>1878.6439144427552</c:v>
                      </c:pt>
                      <c:pt idx="16">
                        <c:v>1878.6439144427552</c:v>
                      </c:pt>
                      <c:pt idx="17">
                        <c:v>1878.6439144427552</c:v>
                      </c:pt>
                      <c:pt idx="18">
                        <c:v>1878.6439144427552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3465-41AF-846F-078A0D81B16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LCOE!$V$12</c15:sqref>
                        </c15:formulaRef>
                      </c:ext>
                    </c:extLst>
                    <c:strCache>
                      <c:ptCount val="1"/>
                      <c:pt idx="0">
                        <c:v>Coal CCS Retrofit</c:v>
                      </c:pt>
                    </c:strCache>
                  </c:strRef>
                </c:tx>
                <c:spPr>
                  <a:ln w="31750" cap="rnd">
                    <a:solidFill>
                      <a:srgbClr val="DCE6F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LCOE!$W$5:$AO$5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2022</c:v>
                      </c:pt>
                      <c:pt idx="1">
                        <c:v>2023</c:v>
                      </c:pt>
                      <c:pt idx="2">
                        <c:v>2024</c:v>
                      </c:pt>
                      <c:pt idx="3">
                        <c:v>2025</c:v>
                      </c:pt>
                      <c:pt idx="4">
                        <c:v>2026</c:v>
                      </c:pt>
                      <c:pt idx="5">
                        <c:v>2027</c:v>
                      </c:pt>
                      <c:pt idx="6">
                        <c:v>2028</c:v>
                      </c:pt>
                      <c:pt idx="7">
                        <c:v>2029</c:v>
                      </c:pt>
                      <c:pt idx="8">
                        <c:v>2030</c:v>
                      </c:pt>
                      <c:pt idx="9">
                        <c:v>2031</c:v>
                      </c:pt>
                      <c:pt idx="10">
                        <c:v>2032</c:v>
                      </c:pt>
                      <c:pt idx="11">
                        <c:v>2033</c:v>
                      </c:pt>
                      <c:pt idx="12">
                        <c:v>2034</c:v>
                      </c:pt>
                      <c:pt idx="13">
                        <c:v>2035</c:v>
                      </c:pt>
                      <c:pt idx="14">
                        <c:v>2036</c:v>
                      </c:pt>
                      <c:pt idx="15">
                        <c:v>2037</c:v>
                      </c:pt>
                      <c:pt idx="16">
                        <c:v>2038</c:v>
                      </c:pt>
                      <c:pt idx="17">
                        <c:v>2039</c:v>
                      </c:pt>
                      <c:pt idx="18">
                        <c:v>2040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LCOE!$W$12:$AO$12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74.786146618915467</c:v>
                      </c:pt>
                      <c:pt idx="1">
                        <c:v>74.786146618915467</c:v>
                      </c:pt>
                      <c:pt idx="2">
                        <c:v>74.786146618915467</c:v>
                      </c:pt>
                      <c:pt idx="3">
                        <c:v>74.786146618915467</c:v>
                      </c:pt>
                      <c:pt idx="4">
                        <c:v>74.786146618915467</c:v>
                      </c:pt>
                      <c:pt idx="5">
                        <c:v>74.786146618915467</c:v>
                      </c:pt>
                      <c:pt idx="6">
                        <c:v>74.786146618915467</c:v>
                      </c:pt>
                      <c:pt idx="7">
                        <c:v>74.786146618915467</c:v>
                      </c:pt>
                      <c:pt idx="8">
                        <c:v>74.786146618915467</c:v>
                      </c:pt>
                      <c:pt idx="9">
                        <c:v>74.786146618915467</c:v>
                      </c:pt>
                      <c:pt idx="10">
                        <c:v>74.786146618915467</c:v>
                      </c:pt>
                      <c:pt idx="11">
                        <c:v>74.786146618915467</c:v>
                      </c:pt>
                      <c:pt idx="12">
                        <c:v>74.786146618915467</c:v>
                      </c:pt>
                      <c:pt idx="13">
                        <c:v>74.786146618915467</c:v>
                      </c:pt>
                      <c:pt idx="14">
                        <c:v>74.786146618915467</c:v>
                      </c:pt>
                      <c:pt idx="15">
                        <c:v>74.786146618915467</c:v>
                      </c:pt>
                      <c:pt idx="16">
                        <c:v>74.786146618915467</c:v>
                      </c:pt>
                      <c:pt idx="17">
                        <c:v>74.786146618915467</c:v>
                      </c:pt>
                      <c:pt idx="18">
                        <c:v>74.786146618915467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465-41AF-846F-078A0D81B16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v>Coal CCS IRA</c:v>
                </c:tx>
                <c:spPr>
                  <a:ln w="31750" cap="rnd">
                    <a:solidFill>
                      <a:srgbClr val="DCE6F2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LCOE!$W$16:$AO$16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2022</c:v>
                      </c:pt>
                      <c:pt idx="1">
                        <c:v>2023</c:v>
                      </c:pt>
                      <c:pt idx="2">
                        <c:v>2024</c:v>
                      </c:pt>
                      <c:pt idx="3">
                        <c:v>2025</c:v>
                      </c:pt>
                      <c:pt idx="4">
                        <c:v>2026</c:v>
                      </c:pt>
                      <c:pt idx="5">
                        <c:v>2027</c:v>
                      </c:pt>
                      <c:pt idx="6">
                        <c:v>2028</c:v>
                      </c:pt>
                      <c:pt idx="7">
                        <c:v>2029</c:v>
                      </c:pt>
                      <c:pt idx="8">
                        <c:v>2030</c:v>
                      </c:pt>
                      <c:pt idx="9">
                        <c:v>2031</c:v>
                      </c:pt>
                      <c:pt idx="10">
                        <c:v>2032</c:v>
                      </c:pt>
                      <c:pt idx="11">
                        <c:v>2033</c:v>
                      </c:pt>
                      <c:pt idx="12">
                        <c:v>2034</c:v>
                      </c:pt>
                      <c:pt idx="13">
                        <c:v>2035</c:v>
                      </c:pt>
                      <c:pt idx="14">
                        <c:v>2036</c:v>
                      </c:pt>
                      <c:pt idx="15">
                        <c:v>2037</c:v>
                      </c:pt>
                      <c:pt idx="16">
                        <c:v>2038</c:v>
                      </c:pt>
                      <c:pt idx="17">
                        <c:v>2039</c:v>
                      </c:pt>
                      <c:pt idx="18">
                        <c:v>2040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LCOE!$W$23:$AO$23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74.786146618915467</c:v>
                      </c:pt>
                      <c:pt idx="1">
                        <c:v>25.806146618915463</c:v>
                      </c:pt>
                      <c:pt idx="2">
                        <c:v>26.766538775778201</c:v>
                      </c:pt>
                      <c:pt idx="3">
                        <c:v>27.708099713878937</c:v>
                      </c:pt>
                      <c:pt idx="4">
                        <c:v>27.708099713878944</c:v>
                      </c:pt>
                      <c:pt idx="5">
                        <c:v>27.708099713878944</c:v>
                      </c:pt>
                      <c:pt idx="6">
                        <c:v>27.708099713878944</c:v>
                      </c:pt>
                      <c:pt idx="7">
                        <c:v>27.708099713878937</c:v>
                      </c:pt>
                      <c:pt idx="8">
                        <c:v>27.708099713878937</c:v>
                      </c:pt>
                      <c:pt idx="9">
                        <c:v>27.708099713878937</c:v>
                      </c:pt>
                      <c:pt idx="10">
                        <c:v>27.708099713878937</c:v>
                      </c:pt>
                      <c:pt idx="11">
                        <c:v>74.786146618915467</c:v>
                      </c:pt>
                      <c:pt idx="12">
                        <c:v>74.786146618915467</c:v>
                      </c:pt>
                      <c:pt idx="13">
                        <c:v>74.786146618915467</c:v>
                      </c:pt>
                      <c:pt idx="14">
                        <c:v>74.786146618915467</c:v>
                      </c:pt>
                      <c:pt idx="15">
                        <c:v>74.786146618915467</c:v>
                      </c:pt>
                      <c:pt idx="16">
                        <c:v>74.786146618915467</c:v>
                      </c:pt>
                      <c:pt idx="17">
                        <c:v>74.786146618915467</c:v>
                      </c:pt>
                      <c:pt idx="18">
                        <c:v>74.786146618915467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465-41AF-846F-078A0D81B16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v>Onshore Max. IRA</c:v>
                </c:tx>
                <c:spPr>
                  <a:ln w="31750" cap="rnd">
                    <a:solidFill>
                      <a:srgbClr val="92D05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LCOE!$W$27:$AO$27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2022</c:v>
                      </c:pt>
                      <c:pt idx="1">
                        <c:v>2023</c:v>
                      </c:pt>
                      <c:pt idx="2">
                        <c:v>2024</c:v>
                      </c:pt>
                      <c:pt idx="3">
                        <c:v>2025</c:v>
                      </c:pt>
                      <c:pt idx="4">
                        <c:v>2026</c:v>
                      </c:pt>
                      <c:pt idx="5">
                        <c:v>2027</c:v>
                      </c:pt>
                      <c:pt idx="6">
                        <c:v>2028</c:v>
                      </c:pt>
                      <c:pt idx="7">
                        <c:v>2029</c:v>
                      </c:pt>
                      <c:pt idx="8">
                        <c:v>2030</c:v>
                      </c:pt>
                      <c:pt idx="9">
                        <c:v>2031</c:v>
                      </c:pt>
                      <c:pt idx="10">
                        <c:v>2032</c:v>
                      </c:pt>
                      <c:pt idx="11">
                        <c:v>2033</c:v>
                      </c:pt>
                      <c:pt idx="12">
                        <c:v>2034</c:v>
                      </c:pt>
                      <c:pt idx="13">
                        <c:v>2035</c:v>
                      </c:pt>
                      <c:pt idx="14">
                        <c:v>2036</c:v>
                      </c:pt>
                      <c:pt idx="15">
                        <c:v>2037</c:v>
                      </c:pt>
                      <c:pt idx="16">
                        <c:v>2038</c:v>
                      </c:pt>
                      <c:pt idx="17">
                        <c:v>2039</c:v>
                      </c:pt>
                      <c:pt idx="18">
                        <c:v>2040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LCOE!$W$28:$AO$28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43.144236706361838</c:v>
                      </c:pt>
                      <c:pt idx="1">
                        <c:v>26.065561372964133</c:v>
                      </c:pt>
                      <c:pt idx="2">
                        <c:v>25.595732603984196</c:v>
                      </c:pt>
                      <c:pt idx="3">
                        <c:v>25.125903835004255</c:v>
                      </c:pt>
                      <c:pt idx="4">
                        <c:v>24.656075066024322</c:v>
                      </c:pt>
                      <c:pt idx="5">
                        <c:v>24.186246297044377</c:v>
                      </c:pt>
                      <c:pt idx="6">
                        <c:v>23.716417528064433</c:v>
                      </c:pt>
                      <c:pt idx="7">
                        <c:v>23.246588759084496</c:v>
                      </c:pt>
                      <c:pt idx="8">
                        <c:v>22.776759990104559</c:v>
                      </c:pt>
                      <c:pt idx="9">
                        <c:v>22.645099747163801</c:v>
                      </c:pt>
                      <c:pt idx="10">
                        <c:v>22.510318324130051</c:v>
                      </c:pt>
                      <c:pt idx="11">
                        <c:v>25.393368884188991</c:v>
                      </c:pt>
                      <c:pt idx="12">
                        <c:v>28.286524749711354</c:v>
                      </c:pt>
                      <c:pt idx="13">
                        <c:v>34.326156151510595</c:v>
                      </c:pt>
                      <c:pt idx="14">
                        <c:v>34.075034363736137</c:v>
                      </c:pt>
                      <c:pt idx="15">
                        <c:v>33.829018783575698</c:v>
                      </c:pt>
                      <c:pt idx="16">
                        <c:v>33.584602812803944</c:v>
                      </c:pt>
                      <c:pt idx="17">
                        <c:v>33.33936162749464</c:v>
                      </c:pt>
                      <c:pt idx="18">
                        <c:v>33.091072438537807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465-41AF-846F-078A0D81B16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v>Offshore Max. IRA</c:v>
                </c:tx>
                <c:spPr>
                  <a:ln w="31750" cap="rnd">
                    <a:solidFill>
                      <a:srgbClr val="4BAC6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LCOE!$W$27:$AO$27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2022</c:v>
                      </c:pt>
                      <c:pt idx="1">
                        <c:v>2023</c:v>
                      </c:pt>
                      <c:pt idx="2">
                        <c:v>2024</c:v>
                      </c:pt>
                      <c:pt idx="3">
                        <c:v>2025</c:v>
                      </c:pt>
                      <c:pt idx="4">
                        <c:v>2026</c:v>
                      </c:pt>
                      <c:pt idx="5">
                        <c:v>2027</c:v>
                      </c:pt>
                      <c:pt idx="6">
                        <c:v>2028</c:v>
                      </c:pt>
                      <c:pt idx="7">
                        <c:v>2029</c:v>
                      </c:pt>
                      <c:pt idx="8">
                        <c:v>2030</c:v>
                      </c:pt>
                      <c:pt idx="9">
                        <c:v>2031</c:v>
                      </c:pt>
                      <c:pt idx="10">
                        <c:v>2032</c:v>
                      </c:pt>
                      <c:pt idx="11">
                        <c:v>2033</c:v>
                      </c:pt>
                      <c:pt idx="12">
                        <c:v>2034</c:v>
                      </c:pt>
                      <c:pt idx="13">
                        <c:v>2035</c:v>
                      </c:pt>
                      <c:pt idx="14">
                        <c:v>2036</c:v>
                      </c:pt>
                      <c:pt idx="15">
                        <c:v>2037</c:v>
                      </c:pt>
                      <c:pt idx="16">
                        <c:v>2038</c:v>
                      </c:pt>
                      <c:pt idx="17">
                        <c:v>2039</c:v>
                      </c:pt>
                      <c:pt idx="18">
                        <c:v>2040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LCOE!$W$29:$AO$29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111.83552366111277</c:v>
                      </c:pt>
                      <c:pt idx="1">
                        <c:v>68.781041144778811</c:v>
                      </c:pt>
                      <c:pt idx="2">
                        <c:v>67.374914066307184</c:v>
                      </c:pt>
                      <c:pt idx="3">
                        <c:v>65.968786987835529</c:v>
                      </c:pt>
                      <c:pt idx="4">
                        <c:v>64.562659909363887</c:v>
                      </c:pt>
                      <c:pt idx="5">
                        <c:v>63.156532830892232</c:v>
                      </c:pt>
                      <c:pt idx="6">
                        <c:v>61.75040575242059</c:v>
                      </c:pt>
                      <c:pt idx="7">
                        <c:v>60.344278673948963</c:v>
                      </c:pt>
                      <c:pt idx="8">
                        <c:v>58.938151595477294</c:v>
                      </c:pt>
                      <c:pt idx="9">
                        <c:v>58.114746128679556</c:v>
                      </c:pt>
                      <c:pt idx="10">
                        <c:v>56.497859598181414</c:v>
                      </c:pt>
                      <c:pt idx="11">
                        <c:v>62.186371697931449</c:v>
                      </c:pt>
                      <c:pt idx="12">
                        <c:v>68.028002098266612</c:v>
                      </c:pt>
                      <c:pt idx="13">
                        <c:v>80.98242822195617</c:v>
                      </c:pt>
                      <c:pt idx="14">
                        <c:v>79.999851641025259</c:v>
                      </c:pt>
                      <c:pt idx="15">
                        <c:v>78.84037403637501</c:v>
                      </c:pt>
                      <c:pt idx="16">
                        <c:v>78.115715611691755</c:v>
                      </c:pt>
                      <c:pt idx="17">
                        <c:v>77.457084591736844</c:v>
                      </c:pt>
                      <c:pt idx="18">
                        <c:v>76.84757600831675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465-41AF-846F-078A0D81B16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v>Nuclear Max. IRA</c:v>
                </c:tx>
                <c:spPr>
                  <a:ln w="31750" cap="rnd">
                    <a:solidFill>
                      <a:schemeClr val="bg1">
                        <a:lumMod val="75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LCOE!$W$27:$AO$27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2022</c:v>
                      </c:pt>
                      <c:pt idx="1">
                        <c:v>2023</c:v>
                      </c:pt>
                      <c:pt idx="2">
                        <c:v>2024</c:v>
                      </c:pt>
                      <c:pt idx="3">
                        <c:v>2025</c:v>
                      </c:pt>
                      <c:pt idx="4">
                        <c:v>2026</c:v>
                      </c:pt>
                      <c:pt idx="5">
                        <c:v>2027</c:v>
                      </c:pt>
                      <c:pt idx="6">
                        <c:v>2028</c:v>
                      </c:pt>
                      <c:pt idx="7">
                        <c:v>2029</c:v>
                      </c:pt>
                      <c:pt idx="8">
                        <c:v>2030</c:v>
                      </c:pt>
                      <c:pt idx="9">
                        <c:v>2031</c:v>
                      </c:pt>
                      <c:pt idx="10">
                        <c:v>2032</c:v>
                      </c:pt>
                      <c:pt idx="11">
                        <c:v>2033</c:v>
                      </c:pt>
                      <c:pt idx="12">
                        <c:v>2034</c:v>
                      </c:pt>
                      <c:pt idx="13">
                        <c:v>2035</c:v>
                      </c:pt>
                      <c:pt idx="14">
                        <c:v>2036</c:v>
                      </c:pt>
                      <c:pt idx="15">
                        <c:v>2037</c:v>
                      </c:pt>
                      <c:pt idx="16">
                        <c:v>2038</c:v>
                      </c:pt>
                      <c:pt idx="17">
                        <c:v>2039</c:v>
                      </c:pt>
                      <c:pt idx="18">
                        <c:v>2040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LCOE!$W$35:$AO$35</c15:sqref>
                        </c15:formulaRef>
                      </c:ext>
                    </c:extLst>
                    <c:numCache>
                      <c:formatCode>0.0</c:formatCode>
                      <c:ptCount val="19"/>
                      <c:pt idx="0">
                        <c:v>72.789345769791055</c:v>
                      </c:pt>
                      <c:pt idx="1">
                        <c:v>47.169619608135186</c:v>
                      </c:pt>
                      <c:pt idx="2">
                        <c:v>47.070701746507169</c:v>
                      </c:pt>
                      <c:pt idx="3">
                        <c:v>46.971783884879159</c:v>
                      </c:pt>
                      <c:pt idx="4">
                        <c:v>46.872866023251149</c:v>
                      </c:pt>
                      <c:pt idx="5">
                        <c:v>46.773948161623125</c:v>
                      </c:pt>
                      <c:pt idx="6">
                        <c:v>46.675030299995122</c:v>
                      </c:pt>
                      <c:pt idx="7">
                        <c:v>46.576112438367112</c:v>
                      </c:pt>
                      <c:pt idx="8">
                        <c:v>46.477194576739095</c:v>
                      </c:pt>
                      <c:pt idx="9">
                        <c:v>46.37827671511107</c:v>
                      </c:pt>
                      <c:pt idx="10">
                        <c:v>46.27935885348306</c:v>
                      </c:pt>
                      <c:pt idx="11">
                        <c:v>52.214430551163943</c:v>
                      </c:pt>
                      <c:pt idx="12">
                        <c:v>58.149502248844854</c:v>
                      </c:pt>
                      <c:pt idx="13">
                        <c:v>70.217481367462668</c:v>
                      </c:pt>
                      <c:pt idx="14">
                        <c:v>70.019645644206634</c:v>
                      </c:pt>
                      <c:pt idx="15">
                        <c:v>69.821809920950614</c:v>
                      </c:pt>
                      <c:pt idx="16">
                        <c:v>69.623974197694565</c:v>
                      </c:pt>
                      <c:pt idx="17">
                        <c:v>69.426138474438545</c:v>
                      </c:pt>
                      <c:pt idx="18">
                        <c:v>69.228302751182525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465-41AF-846F-078A0D81B16E}"/>
                  </c:ext>
                </c:extLst>
              </c15:ser>
            </c15:filteredScatterSeries>
          </c:ext>
        </c:extLst>
      </c:scatterChart>
      <c:valAx>
        <c:axId val="542063488"/>
        <c:scaling>
          <c:orientation val="minMax"/>
          <c:max val="2035"/>
          <c:min val="2023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1520"/>
        <c:crosses val="autoZero"/>
        <c:crossBetween val="midCat"/>
      </c:valAx>
      <c:valAx>
        <c:axId val="5420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Levelized Cost of Electricity (2022$/MWh)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3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LCOE!$V$6</c:f>
              <c:strCache>
                <c:ptCount val="1"/>
                <c:pt idx="0">
                  <c:v>Onshore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LCOE!$C$116:$L$116</c:f>
              <c:numCache>
                <c:formatCode>0.0</c:formatCode>
                <c:ptCount val="10"/>
                <c:pt idx="0">
                  <c:v>24.166195411496552</c:v>
                </c:pt>
                <c:pt idx="1">
                  <c:v>28.36958748197204</c:v>
                </c:pt>
                <c:pt idx="2">
                  <c:v>33.095569470501708</c:v>
                </c:pt>
                <c:pt idx="3">
                  <c:v>38.255186938386679</c:v>
                </c:pt>
                <c:pt idx="4">
                  <c:v>43.757096562609206</c:v>
                </c:pt>
                <c:pt idx="5">
                  <c:v>49.518156958597956</c:v>
                </c:pt>
                <c:pt idx="6">
                  <c:v>55.468886355959057</c:v>
                </c:pt>
                <c:pt idx="7">
                  <c:v>61.554758127096882</c:v>
                </c:pt>
                <c:pt idx="8">
                  <c:v>67.734944343916112</c:v>
                </c:pt>
                <c:pt idx="9">
                  <c:v>73.979928440193575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A8-40AB-81E4-E9B4ED5C094B}"/>
            </c:ext>
          </c:extLst>
        </c:ser>
        <c:ser>
          <c:idx val="1"/>
          <c:order val="1"/>
          <c:tx>
            <c:strRef>
              <c:f>LCOE!$V$7</c:f>
              <c:strCache>
                <c:ptCount val="1"/>
                <c:pt idx="0">
                  <c:v>Offshore</c:v>
                </c:pt>
              </c:strCache>
            </c:strRef>
          </c:tx>
          <c:spPr>
            <a:ln w="38100" cap="rnd">
              <a:solidFill>
                <a:srgbClr val="4BAC62"/>
              </a:solidFill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LCOE!$C$117:$L$117</c:f>
              <c:numCache>
                <c:formatCode>0.0</c:formatCode>
                <c:ptCount val="10"/>
                <c:pt idx="0">
                  <c:v>62.22509375843498</c:v>
                </c:pt>
                <c:pt idx="1">
                  <c:v>72.168921597548305</c:v>
                </c:pt>
                <c:pt idx="2">
                  <c:v>83.349023400274831</c:v>
                </c:pt>
                <c:pt idx="3">
                  <c:v>95.554962545638986</c:v>
                </c:pt>
                <c:pt idx="4">
                  <c:v>108.57065110676831</c:v>
                </c:pt>
                <c:pt idx="5">
                  <c:v>122.1994042156749</c:v>
                </c:pt>
                <c:pt idx="6">
                  <c:v>136.27685110913487</c:v>
                </c:pt>
                <c:pt idx="7">
                  <c:v>150.67399991858878</c:v>
                </c:pt>
                <c:pt idx="8">
                  <c:v>165.29426534311762</c:v>
                </c:pt>
                <c:pt idx="9">
                  <c:v>180.06782100250183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A8-40AB-81E4-E9B4ED5C094B}"/>
            </c:ext>
          </c:extLst>
        </c:ser>
        <c:ser>
          <c:idx val="2"/>
          <c:order val="2"/>
          <c:tx>
            <c:strRef>
              <c:f>LCOE!$V$8</c:f>
              <c:strCache>
                <c:ptCount val="1"/>
                <c:pt idx="0">
                  <c:v>Utility-Scale PV</c:v>
                </c:pt>
              </c:strCache>
            </c:strRef>
          </c:tx>
          <c:spPr>
            <a:ln w="38100" cap="rnd">
              <a:solidFill>
                <a:srgbClr val="FFC500"/>
              </a:solidFill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LCOE!$C$118:$L$118</c:f>
              <c:numCache>
                <c:formatCode>0.0</c:formatCode>
                <c:ptCount val="10"/>
                <c:pt idx="0">
                  <c:v>22.00916462606007</c:v>
                </c:pt>
                <c:pt idx="1">
                  <c:v>27.158137214982297</c:v>
                </c:pt>
                <c:pt idx="2">
                  <c:v>32.947259739526324</c:v>
                </c:pt>
                <c:pt idx="3">
                  <c:v>39.267566878626681</c:v>
                </c:pt>
                <c:pt idx="4">
                  <c:v>46.007167031758385</c:v>
                </c:pt>
                <c:pt idx="5">
                  <c:v>53.064215616501976</c:v>
                </c:pt>
                <c:pt idx="6">
                  <c:v>60.353600484100113</c:v>
                </c:pt>
                <c:pt idx="7">
                  <c:v>67.808528885708725</c:v>
                </c:pt>
                <c:pt idx="8">
                  <c:v>75.378988383967609</c:v>
                </c:pt>
                <c:pt idx="9">
                  <c:v>83.028822468169636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A8-40AB-81E4-E9B4ED5C094B}"/>
            </c:ext>
          </c:extLst>
        </c:ser>
        <c:ser>
          <c:idx val="3"/>
          <c:order val="3"/>
          <c:tx>
            <c:strRef>
              <c:f>LCOE!$V$9</c:f>
              <c:strCache>
                <c:ptCount val="1"/>
                <c:pt idx="0">
                  <c:v>NGCC</c:v>
                </c:pt>
              </c:strCache>
            </c:strRef>
          </c:tx>
          <c:spPr>
            <a:ln w="38100" cap="rnd">
              <a:solidFill>
                <a:srgbClr val="F79646"/>
              </a:solidFill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LCOE!$C$119:$L$119</c:f>
              <c:numCache>
                <c:formatCode>0.0</c:formatCode>
                <c:ptCount val="10"/>
                <c:pt idx="0">
                  <c:v>37.016768618618777</c:v>
                </c:pt>
                <c:pt idx="1">
                  <c:v>38.824484631385367</c:v>
                </c:pt>
                <c:pt idx="2">
                  <c:v>40.856946313158758</c:v>
                </c:pt>
                <c:pt idx="3">
                  <c:v>43.075897807586159</c:v>
                </c:pt>
                <c:pt idx="4">
                  <c:v>45.442055891758535</c:v>
                </c:pt>
                <c:pt idx="5">
                  <c:v>47.919664678598679</c:v>
                </c:pt>
                <c:pt idx="6">
                  <c:v>50.478842751662341</c:v>
                </c:pt>
                <c:pt idx="7">
                  <c:v>53.096140321785384</c:v>
                </c:pt>
                <c:pt idx="8">
                  <c:v>55.753998879519145</c:v>
                </c:pt>
                <c:pt idx="9">
                  <c:v>58.43972449374585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A8-40AB-81E4-E9B4ED5C094B}"/>
            </c:ext>
          </c:extLst>
        </c:ser>
        <c:ser>
          <c:idx val="4"/>
          <c:order val="4"/>
          <c:tx>
            <c:strRef>
              <c:f>LCOE!$V$10</c:f>
              <c:strCache>
                <c:ptCount val="1"/>
                <c:pt idx="0">
                  <c:v>NGCC CCS</c:v>
                </c:pt>
              </c:strCache>
            </c:strRef>
          </c:tx>
          <c:spPr>
            <a:ln w="38100" cap="rnd">
              <a:solidFill>
                <a:srgbClr val="FCD5B5"/>
              </a:solidFill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LCOE!$C$120:$L$120</c:f>
              <c:numCache>
                <c:formatCode>0.0</c:formatCode>
                <c:ptCount val="10"/>
                <c:pt idx="0">
                  <c:v>48.650202924318371</c:v>
                </c:pt>
                <c:pt idx="1">
                  <c:v>53.261411401243059</c:v>
                </c:pt>
                <c:pt idx="2">
                  <c:v>58.44591188131276</c:v>
                </c:pt>
                <c:pt idx="3">
                  <c:v>64.106119496185215</c:v>
                </c:pt>
                <c:pt idx="4">
                  <c:v>70.141828721762778</c:v>
                </c:pt>
                <c:pt idx="5">
                  <c:v>76.4618317309166</c:v>
                </c:pt>
                <c:pt idx="6">
                  <c:v>82.989905577211971</c:v>
                </c:pt>
                <c:pt idx="7">
                  <c:v>89.666233416735366</c:v>
                </c:pt>
                <c:pt idx="8">
                  <c:v>96.446026163678965</c:v>
                </c:pt>
                <c:pt idx="9">
                  <c:v>103.29690353133718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A8-40AB-81E4-E9B4ED5C094B}"/>
            </c:ext>
          </c:extLst>
        </c:ser>
        <c:ser>
          <c:idx val="7"/>
          <c:order val="5"/>
          <c:tx>
            <c:strRef>
              <c:f>LCOE!$V$13</c:f>
              <c:strCache>
                <c:ptCount val="1"/>
                <c:pt idx="0">
                  <c:v>Nuclear</c:v>
                </c:pt>
              </c:strCache>
            </c:strRef>
          </c:tx>
          <c:spPr>
            <a:ln w="381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LCOE!$C$123:$L$123</c:f>
              <c:numCache>
                <c:formatCode>0.0</c:formatCode>
                <c:ptCount val="10"/>
                <c:pt idx="0">
                  <c:v>49.151079131317182</c:v>
                </c:pt>
                <c:pt idx="1">
                  <c:v>57.240253310294413</c:v>
                </c:pt>
                <c:pt idx="2">
                  <c:v>66.335120225148032</c:v>
                </c:pt>
                <c:pt idx="3">
                  <c:v>76.264492430937466</c:v>
                </c:pt>
                <c:pt idx="4">
                  <c:v>86.852585219125231</c:v>
                </c:pt>
                <c:pt idx="5">
                  <c:v>97.939398016364194</c:v>
                </c:pt>
                <c:pt idx="6">
                  <c:v>109.39121735182985</c:v>
                </c:pt>
                <c:pt idx="7">
                  <c:v>121.10311002380836</c:v>
                </c:pt>
                <c:pt idx="8">
                  <c:v>132.99650515045184</c:v>
                </c:pt>
                <c:pt idx="9">
                  <c:v>145.01459988269431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A8-40AB-81E4-E9B4ED5C094B}"/>
            </c:ext>
          </c:extLst>
        </c:ser>
        <c:ser>
          <c:idx val="8"/>
          <c:order val="6"/>
          <c:tx>
            <c:v>Onshore IRA</c:v>
          </c:tx>
          <c:spPr>
            <a:ln w="38100" cap="rnd">
              <a:solidFill>
                <a:srgbClr val="92D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LCOE!$C$125:$L$125</c:f>
              <c:numCache>
                <c:formatCode>0.0</c:formatCode>
                <c:ptCount val="10"/>
                <c:pt idx="0">
                  <c:v>15.499528744829886</c:v>
                </c:pt>
                <c:pt idx="1">
                  <c:v>19.702920815305376</c:v>
                </c:pt>
                <c:pt idx="2">
                  <c:v>24.428902803835044</c:v>
                </c:pt>
                <c:pt idx="3">
                  <c:v>29.588520271720014</c:v>
                </c:pt>
                <c:pt idx="4">
                  <c:v>35.090429895942542</c:v>
                </c:pt>
                <c:pt idx="5">
                  <c:v>40.851490291931292</c:v>
                </c:pt>
                <c:pt idx="6">
                  <c:v>46.802219689292393</c:v>
                </c:pt>
                <c:pt idx="7">
                  <c:v>52.888091460430218</c:v>
                </c:pt>
                <c:pt idx="8">
                  <c:v>59.068277677249448</c:v>
                </c:pt>
                <c:pt idx="9">
                  <c:v>65.313261773526904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A8-40AB-81E4-E9B4ED5C094B}"/>
            </c:ext>
          </c:extLst>
        </c:ser>
        <c:ser>
          <c:idx val="9"/>
          <c:order val="7"/>
          <c:tx>
            <c:v>Offshore IRA</c:v>
          </c:tx>
          <c:spPr>
            <a:ln w="38100" cap="rnd">
              <a:solidFill>
                <a:srgbClr val="4BAC6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LCOE!$C$126:$L$126</c:f>
              <c:numCache>
                <c:formatCode>0.0</c:formatCode>
                <c:ptCount val="10"/>
                <c:pt idx="0">
                  <c:v>52.119209466520928</c:v>
                </c:pt>
                <c:pt idx="1">
                  <c:v>59.079888953900252</c:v>
                </c:pt>
                <c:pt idx="2">
                  <c:v>66.905960215808818</c:v>
                </c:pt>
                <c:pt idx="3">
                  <c:v>75.450117617563734</c:v>
                </c:pt>
                <c:pt idx="4">
                  <c:v>84.561099610354262</c:v>
                </c:pt>
                <c:pt idx="5">
                  <c:v>94.101226786588882</c:v>
                </c:pt>
                <c:pt idx="6">
                  <c:v>103.95543961201085</c:v>
                </c:pt>
                <c:pt idx="7">
                  <c:v>114.03344377862858</c:v>
                </c:pt>
                <c:pt idx="8">
                  <c:v>124.26762957579876</c:v>
                </c:pt>
                <c:pt idx="9">
                  <c:v>134.60911853736772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A8-40AB-81E4-E9B4ED5C094B}"/>
            </c:ext>
          </c:extLst>
        </c:ser>
        <c:ser>
          <c:idx val="10"/>
          <c:order val="8"/>
          <c:tx>
            <c:v>PV IRA</c:v>
          </c:tx>
          <c:spPr>
            <a:ln w="38100" cap="rnd">
              <a:solidFill>
                <a:srgbClr val="FFC5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LCOE!$C$127:$L$127</c:f>
              <c:numCache>
                <c:formatCode>0.0</c:formatCode>
                <c:ptCount val="10"/>
                <c:pt idx="0">
                  <c:v>13.342497959393404</c:v>
                </c:pt>
                <c:pt idx="1">
                  <c:v>18.491470548315633</c:v>
                </c:pt>
                <c:pt idx="2">
                  <c:v>24.280593072859659</c:v>
                </c:pt>
                <c:pt idx="3">
                  <c:v>30.600900211960017</c:v>
                </c:pt>
                <c:pt idx="4">
                  <c:v>37.340500365091721</c:v>
                </c:pt>
                <c:pt idx="5">
                  <c:v>44.397548949835311</c:v>
                </c:pt>
                <c:pt idx="6">
                  <c:v>51.686933817433449</c:v>
                </c:pt>
                <c:pt idx="7">
                  <c:v>59.141862219042061</c:v>
                </c:pt>
                <c:pt idx="8">
                  <c:v>66.712321717300938</c:v>
                </c:pt>
                <c:pt idx="9">
                  <c:v>74.362155801502965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EA8-40AB-81E4-E9B4ED5C094B}"/>
            </c:ext>
          </c:extLst>
        </c:ser>
        <c:ser>
          <c:idx val="11"/>
          <c:order val="9"/>
          <c:tx>
            <c:v>NGCC IRA</c:v>
          </c:tx>
          <c:spPr>
            <a:ln w="38100" cap="rnd">
              <a:solidFill>
                <a:srgbClr val="FCD5B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LCOE!$C$129:$L$129</c:f>
              <c:numCache>
                <c:formatCode>0.0</c:formatCode>
                <c:ptCount val="10"/>
                <c:pt idx="0">
                  <c:v>36.539476280719754</c:v>
                </c:pt>
                <c:pt idx="1">
                  <c:v>41.150684757644441</c:v>
                </c:pt>
                <c:pt idx="2">
                  <c:v>46.335185237714143</c:v>
                </c:pt>
                <c:pt idx="3">
                  <c:v>51.995392852586598</c:v>
                </c:pt>
                <c:pt idx="4">
                  <c:v>58.03110207816416</c:v>
                </c:pt>
                <c:pt idx="5">
                  <c:v>64.35110508731799</c:v>
                </c:pt>
                <c:pt idx="6">
                  <c:v>70.87917893361336</c:v>
                </c:pt>
                <c:pt idx="7">
                  <c:v>77.555506773136756</c:v>
                </c:pt>
                <c:pt idx="8">
                  <c:v>84.335299520080355</c:v>
                </c:pt>
                <c:pt idx="9">
                  <c:v>91.186176887738554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EA8-40AB-81E4-E9B4ED5C094B}"/>
            </c:ext>
          </c:extLst>
        </c:ser>
        <c:ser>
          <c:idx val="13"/>
          <c:order val="10"/>
          <c:tx>
            <c:v>Nuclear IRA</c:v>
          </c:tx>
          <c:spPr>
            <a:ln w="38100" cap="rnd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LCOE!$C$132:$L$132</c:f>
              <c:numCache>
                <c:formatCode>0.0</c:formatCode>
                <c:ptCount val="10"/>
                <c:pt idx="0">
                  <c:v>40.930074142842635</c:v>
                </c:pt>
                <c:pt idx="1">
                  <c:v>46.5924960681267</c:v>
                </c:pt>
                <c:pt idx="2">
                  <c:v>52.95890290852423</c:v>
                </c:pt>
                <c:pt idx="3">
                  <c:v>59.90946345257683</c:v>
                </c:pt>
                <c:pt idx="4">
                  <c:v>67.321128404308269</c:v>
                </c:pt>
                <c:pt idx="5">
                  <c:v>75.081897362375543</c:v>
                </c:pt>
                <c:pt idx="6">
                  <c:v>83.098170897201499</c:v>
                </c:pt>
                <c:pt idx="7">
                  <c:v>91.29649576758645</c:v>
                </c:pt>
                <c:pt idx="8">
                  <c:v>99.621872356236892</c:v>
                </c:pt>
                <c:pt idx="9">
                  <c:v>108.03453866880662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EA8-40AB-81E4-E9B4ED5C0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063488"/>
        <c:axId val="542061520"/>
        <c:extLst/>
      </c:scatterChart>
      <c:valAx>
        <c:axId val="542063488"/>
        <c:scaling>
          <c:orientation val="minMax"/>
          <c:max val="0.16000000000000003"/>
          <c:min val="2.0000000000000004E-2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Discount Rate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1520"/>
        <c:crosses val="autoZero"/>
        <c:crossBetween val="midCat"/>
      </c:valAx>
      <c:valAx>
        <c:axId val="542061520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2030 Levelized Cost of Electricity (2022$/MWh)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3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LCOE!$V$6</c:f>
              <c:strCache>
                <c:ptCount val="1"/>
                <c:pt idx="0">
                  <c:v>Onshore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LCOE!$C$137:$L$137</c:f>
              <c:numCache>
                <c:formatCode>0.0</c:formatCode>
                <c:ptCount val="10"/>
                <c:pt idx="0">
                  <c:v>33.879346970572172</c:v>
                </c:pt>
                <c:pt idx="1">
                  <c:v>34.316254328599832</c:v>
                </c:pt>
                <c:pt idx="2">
                  <c:v>34.753161686627493</c:v>
                </c:pt>
                <c:pt idx="3">
                  <c:v>35.190069044655154</c:v>
                </c:pt>
                <c:pt idx="4">
                  <c:v>35.626976402682814</c:v>
                </c:pt>
                <c:pt idx="5">
                  <c:v>36.063883760710475</c:v>
                </c:pt>
                <c:pt idx="6">
                  <c:v>36.500791118738128</c:v>
                </c:pt>
                <c:pt idx="7">
                  <c:v>36.937698476765796</c:v>
                </c:pt>
                <c:pt idx="8">
                  <c:v>37.374605834793456</c:v>
                </c:pt>
                <c:pt idx="9">
                  <c:v>37.81151319282111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24-4AC6-986B-8CCED36BD7BA}"/>
            </c:ext>
          </c:extLst>
        </c:ser>
        <c:ser>
          <c:idx val="1"/>
          <c:order val="1"/>
          <c:tx>
            <c:strRef>
              <c:f>LCOE!$V$7</c:f>
              <c:strCache>
                <c:ptCount val="1"/>
                <c:pt idx="0">
                  <c:v>Offshore</c:v>
                </c:pt>
              </c:strCache>
            </c:strRef>
          </c:tx>
          <c:spPr>
            <a:ln w="38100" cap="rnd">
              <a:solidFill>
                <a:srgbClr val="4BAC62"/>
              </a:solidFill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LCOE!$C$138:$L$138</c:f>
              <c:numCache>
                <c:formatCode>0.0</c:formatCode>
                <c:ptCount val="10"/>
                <c:pt idx="0">
                  <c:v>84.473596195952211</c:v>
                </c:pt>
                <c:pt idx="1">
                  <c:v>85.68956974835578</c:v>
                </c:pt>
                <c:pt idx="2">
                  <c:v>86.905543300759334</c:v>
                </c:pt>
                <c:pt idx="3">
                  <c:v>88.121516853162902</c:v>
                </c:pt>
                <c:pt idx="4">
                  <c:v>89.33749040556647</c:v>
                </c:pt>
                <c:pt idx="5">
                  <c:v>90.553463957970052</c:v>
                </c:pt>
                <c:pt idx="6">
                  <c:v>91.769437510373606</c:v>
                </c:pt>
                <c:pt idx="7">
                  <c:v>92.985411062777175</c:v>
                </c:pt>
                <c:pt idx="8">
                  <c:v>94.201384615180743</c:v>
                </c:pt>
                <c:pt idx="9">
                  <c:v>95.417358167584311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24-4AC6-986B-8CCED36BD7BA}"/>
            </c:ext>
          </c:extLst>
        </c:ser>
        <c:ser>
          <c:idx val="2"/>
          <c:order val="2"/>
          <c:tx>
            <c:strRef>
              <c:f>LCOE!$V$8</c:f>
              <c:strCache>
                <c:ptCount val="1"/>
                <c:pt idx="0">
                  <c:v>Utility-Scale PV</c:v>
                </c:pt>
              </c:strCache>
            </c:strRef>
          </c:tx>
          <c:spPr>
            <a:ln w="38100" cap="rnd">
              <a:solidFill>
                <a:srgbClr val="FFC500"/>
              </a:solidFill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LCOE!$C$139:$L$139</c:f>
              <c:numCache>
                <c:formatCode>0.0</c:formatCode>
                <c:ptCount val="10"/>
                <c:pt idx="0">
                  <c:v>32.396221279107557</c:v>
                </c:pt>
                <c:pt idx="1">
                  <c:v>33.309196760747739</c:v>
                </c:pt>
                <c:pt idx="2">
                  <c:v>34.22217224238792</c:v>
                </c:pt>
                <c:pt idx="3">
                  <c:v>35.135147724028094</c:v>
                </c:pt>
                <c:pt idx="4">
                  <c:v>36.048123205668276</c:v>
                </c:pt>
                <c:pt idx="5">
                  <c:v>36.961098687308464</c:v>
                </c:pt>
                <c:pt idx="6">
                  <c:v>37.874074168948638</c:v>
                </c:pt>
                <c:pt idx="7">
                  <c:v>38.78704965058882</c:v>
                </c:pt>
                <c:pt idx="8">
                  <c:v>39.700025132228994</c:v>
                </c:pt>
                <c:pt idx="9">
                  <c:v>40.613000613869175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24-4AC6-986B-8CCED36BD7BA}"/>
            </c:ext>
          </c:extLst>
        </c:ser>
        <c:ser>
          <c:idx val="3"/>
          <c:order val="3"/>
          <c:tx>
            <c:strRef>
              <c:f>LCOE!$V$9</c:f>
              <c:strCache>
                <c:ptCount val="1"/>
                <c:pt idx="0">
                  <c:v>NGCC</c:v>
                </c:pt>
              </c:strCache>
            </c:strRef>
          </c:tx>
          <c:spPr>
            <a:ln w="38100" cap="rnd">
              <a:solidFill>
                <a:srgbClr val="F79646"/>
              </a:solidFill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LCOE!$C$140:$L$140</c:f>
              <c:numCache>
                <c:formatCode>0.0</c:formatCode>
                <c:ptCount val="10"/>
                <c:pt idx="0">
                  <c:v>40.928752396766797</c:v>
                </c:pt>
                <c:pt idx="1">
                  <c:v>41.182965877927899</c:v>
                </c:pt>
                <c:pt idx="2">
                  <c:v>41.437179359089001</c:v>
                </c:pt>
                <c:pt idx="3">
                  <c:v>41.691392840250103</c:v>
                </c:pt>
                <c:pt idx="4">
                  <c:v>41.945606321411205</c:v>
                </c:pt>
                <c:pt idx="5">
                  <c:v>42.199819802572307</c:v>
                </c:pt>
                <c:pt idx="6">
                  <c:v>42.454033283733409</c:v>
                </c:pt>
                <c:pt idx="7">
                  <c:v>42.708246764894511</c:v>
                </c:pt>
                <c:pt idx="8">
                  <c:v>42.96246024605562</c:v>
                </c:pt>
                <c:pt idx="9">
                  <c:v>43.216673727216723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24-4AC6-986B-8CCED36BD7BA}"/>
            </c:ext>
          </c:extLst>
        </c:ser>
        <c:ser>
          <c:idx val="4"/>
          <c:order val="4"/>
          <c:tx>
            <c:strRef>
              <c:f>LCOE!$V$10</c:f>
              <c:strCache>
                <c:ptCount val="1"/>
                <c:pt idx="0">
                  <c:v>NGCC CCS</c:v>
                </c:pt>
              </c:strCache>
            </c:strRef>
          </c:tx>
          <c:spPr>
            <a:ln w="38100" cap="rnd">
              <a:solidFill>
                <a:srgbClr val="FCD5B5"/>
              </a:solidFill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LCOE!$C$141:$L$141</c:f>
              <c:numCache>
                <c:formatCode>0.0</c:formatCode>
                <c:ptCount val="10"/>
                <c:pt idx="0">
                  <c:v>58.854629546541048</c:v>
                </c:pt>
                <c:pt idx="1">
                  <c:v>59.44670163642877</c:v>
                </c:pt>
                <c:pt idx="2">
                  <c:v>60.038773726316492</c:v>
                </c:pt>
                <c:pt idx="3">
                  <c:v>60.630845816204214</c:v>
                </c:pt>
                <c:pt idx="4">
                  <c:v>61.222917906091936</c:v>
                </c:pt>
                <c:pt idx="5">
                  <c:v>61.814989995979666</c:v>
                </c:pt>
                <c:pt idx="6">
                  <c:v>62.407062085867373</c:v>
                </c:pt>
                <c:pt idx="7">
                  <c:v>62.999134175755103</c:v>
                </c:pt>
                <c:pt idx="8">
                  <c:v>63.591206265642818</c:v>
                </c:pt>
                <c:pt idx="9">
                  <c:v>64.183278355530547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24-4AC6-986B-8CCED36BD7BA}"/>
            </c:ext>
          </c:extLst>
        </c:ser>
        <c:ser>
          <c:idx val="7"/>
          <c:order val="5"/>
          <c:tx>
            <c:strRef>
              <c:f>LCOE!$V$13</c:f>
              <c:strCache>
                <c:ptCount val="1"/>
                <c:pt idx="0">
                  <c:v>Nuclear</c:v>
                </c:pt>
              </c:strCache>
            </c:strRef>
          </c:tx>
          <c:spPr>
            <a:ln w="381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LCOE!$C$144:$L$144</c:f>
              <c:numCache>
                <c:formatCode>0.0</c:formatCode>
                <c:ptCount val="10"/>
                <c:pt idx="0">
                  <c:v>62.501888160477506</c:v>
                </c:pt>
                <c:pt idx="1">
                  <c:v>64.678081116293839</c:v>
                </c:pt>
                <c:pt idx="2">
                  <c:v>66.854274072110172</c:v>
                </c:pt>
                <c:pt idx="3">
                  <c:v>69.030467027926491</c:v>
                </c:pt>
                <c:pt idx="4">
                  <c:v>71.206659983742824</c:v>
                </c:pt>
                <c:pt idx="5">
                  <c:v>73.382852939559143</c:v>
                </c:pt>
                <c:pt idx="6">
                  <c:v>75.559045895375476</c:v>
                </c:pt>
                <c:pt idx="7">
                  <c:v>77.735238851191795</c:v>
                </c:pt>
                <c:pt idx="8">
                  <c:v>79.911431807008128</c:v>
                </c:pt>
                <c:pt idx="9">
                  <c:v>82.087624762824447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24-4AC6-986B-8CCED36BD7BA}"/>
            </c:ext>
          </c:extLst>
        </c:ser>
        <c:ser>
          <c:idx val="8"/>
          <c:order val="6"/>
          <c:tx>
            <c:v>Onshore IRA</c:v>
          </c:tx>
          <c:spPr>
            <a:ln w="38100" cap="rnd">
              <a:solidFill>
                <a:srgbClr val="92D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LCOE!$C$146:$L$146</c:f>
              <c:numCache>
                <c:formatCode>0.0</c:formatCode>
                <c:ptCount val="10"/>
                <c:pt idx="0">
                  <c:v>25.212680303905508</c:v>
                </c:pt>
                <c:pt idx="1">
                  <c:v>25.649587661933168</c:v>
                </c:pt>
                <c:pt idx="2">
                  <c:v>26.086495019960829</c:v>
                </c:pt>
                <c:pt idx="3">
                  <c:v>26.523402377988489</c:v>
                </c:pt>
                <c:pt idx="4">
                  <c:v>26.96030973601615</c:v>
                </c:pt>
                <c:pt idx="5">
                  <c:v>27.39721709404381</c:v>
                </c:pt>
                <c:pt idx="6">
                  <c:v>27.834124452071464</c:v>
                </c:pt>
                <c:pt idx="7">
                  <c:v>28.271031810099132</c:v>
                </c:pt>
                <c:pt idx="8">
                  <c:v>28.707939168126792</c:v>
                </c:pt>
                <c:pt idx="9">
                  <c:v>29.144846526154446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524-4AC6-986B-8CCED36BD7BA}"/>
            </c:ext>
          </c:extLst>
        </c:ser>
        <c:ser>
          <c:idx val="9"/>
          <c:order val="7"/>
          <c:tx>
            <c:v>Offshore IRA</c:v>
          </c:tx>
          <c:spPr>
            <a:ln w="38100" cap="rnd">
              <a:solidFill>
                <a:srgbClr val="4BAC6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LCOE!$C$147:$L$147</c:f>
              <c:numCache>
                <c:formatCode>0.0</c:formatCode>
                <c:ptCount val="10"/>
                <c:pt idx="0">
                  <c:v>66.233992909898703</c:v>
                </c:pt>
                <c:pt idx="1">
                  <c:v>67.449966462302271</c:v>
                </c:pt>
                <c:pt idx="2">
                  <c:v>68.665940014705825</c:v>
                </c:pt>
                <c:pt idx="3">
                  <c:v>69.881913567109393</c:v>
                </c:pt>
                <c:pt idx="4">
                  <c:v>71.097887119512961</c:v>
                </c:pt>
                <c:pt idx="5">
                  <c:v>72.313860671916544</c:v>
                </c:pt>
                <c:pt idx="6">
                  <c:v>73.529834224320098</c:v>
                </c:pt>
                <c:pt idx="7">
                  <c:v>74.745807776723666</c:v>
                </c:pt>
                <c:pt idx="8">
                  <c:v>75.961781329127234</c:v>
                </c:pt>
                <c:pt idx="9">
                  <c:v>77.177754881530802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524-4AC6-986B-8CCED36BD7BA}"/>
            </c:ext>
          </c:extLst>
        </c:ser>
        <c:ser>
          <c:idx val="10"/>
          <c:order val="8"/>
          <c:tx>
            <c:v>PV IRA</c:v>
          </c:tx>
          <c:spPr>
            <a:ln w="38100" cap="rnd">
              <a:solidFill>
                <a:srgbClr val="FFC5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LCOE!$C$148:$L$148</c:f>
              <c:numCache>
                <c:formatCode>0.0</c:formatCode>
                <c:ptCount val="10"/>
                <c:pt idx="0">
                  <c:v>23.729554612440893</c:v>
                </c:pt>
                <c:pt idx="1">
                  <c:v>24.642530094081074</c:v>
                </c:pt>
                <c:pt idx="2">
                  <c:v>25.555505575721256</c:v>
                </c:pt>
                <c:pt idx="3">
                  <c:v>26.46848105736143</c:v>
                </c:pt>
                <c:pt idx="4">
                  <c:v>27.381456539001611</c:v>
                </c:pt>
                <c:pt idx="5">
                  <c:v>28.2944320206418</c:v>
                </c:pt>
                <c:pt idx="6">
                  <c:v>29.207407502281974</c:v>
                </c:pt>
                <c:pt idx="7">
                  <c:v>30.120382983922156</c:v>
                </c:pt>
                <c:pt idx="8">
                  <c:v>31.03335846556233</c:v>
                </c:pt>
                <c:pt idx="9">
                  <c:v>31.946333947202511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524-4AC6-986B-8CCED36BD7BA}"/>
            </c:ext>
          </c:extLst>
        </c:ser>
        <c:ser>
          <c:idx val="11"/>
          <c:order val="9"/>
          <c:tx>
            <c:v>NGCC IRA</c:v>
          </c:tx>
          <c:spPr>
            <a:ln w="38100" cap="rnd">
              <a:solidFill>
                <a:srgbClr val="FCD5B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LCOE!$C$150:$L$150</c:f>
              <c:numCache>
                <c:formatCode>0.0</c:formatCode>
                <c:ptCount val="10"/>
                <c:pt idx="0">
                  <c:v>46.74390290294243</c:v>
                </c:pt>
                <c:pt idx="1">
                  <c:v>47.335974992830153</c:v>
                </c:pt>
                <c:pt idx="2">
                  <c:v>47.928047082717875</c:v>
                </c:pt>
                <c:pt idx="3">
                  <c:v>48.520119172605597</c:v>
                </c:pt>
                <c:pt idx="4">
                  <c:v>49.112191262493319</c:v>
                </c:pt>
                <c:pt idx="5">
                  <c:v>49.704263352381048</c:v>
                </c:pt>
                <c:pt idx="6">
                  <c:v>50.296335442268756</c:v>
                </c:pt>
                <c:pt idx="7">
                  <c:v>50.888407532156485</c:v>
                </c:pt>
                <c:pt idx="8">
                  <c:v>51.4804796220442</c:v>
                </c:pt>
                <c:pt idx="9">
                  <c:v>52.072551711931929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524-4AC6-986B-8CCED36BD7BA}"/>
            </c:ext>
          </c:extLst>
        </c:ser>
        <c:ser>
          <c:idx val="13"/>
          <c:order val="10"/>
          <c:tx>
            <c:v>Nuclear IRA</c:v>
          </c:tx>
          <c:spPr>
            <a:ln w="38100" cap="rnd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LCOE!$C$153:$L$153</c:f>
              <c:numCache>
                <c:formatCode>0.0</c:formatCode>
                <c:ptCount val="10"/>
                <c:pt idx="0">
                  <c:v>47.664208916275271</c:v>
                </c:pt>
                <c:pt idx="1">
                  <c:v>49.840401872091604</c:v>
                </c:pt>
                <c:pt idx="2">
                  <c:v>52.016594827907937</c:v>
                </c:pt>
                <c:pt idx="3">
                  <c:v>54.192787783724256</c:v>
                </c:pt>
                <c:pt idx="4">
                  <c:v>56.368980739540589</c:v>
                </c:pt>
                <c:pt idx="5">
                  <c:v>58.545173695356908</c:v>
                </c:pt>
                <c:pt idx="6">
                  <c:v>60.721366651173241</c:v>
                </c:pt>
                <c:pt idx="7">
                  <c:v>62.89755960698956</c:v>
                </c:pt>
                <c:pt idx="8">
                  <c:v>65.073752562805893</c:v>
                </c:pt>
                <c:pt idx="9">
                  <c:v>67.249945518622212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524-4AC6-986B-8CCED36BD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063488"/>
        <c:axId val="542061520"/>
        <c:extLst/>
      </c:scatterChart>
      <c:valAx>
        <c:axId val="542063488"/>
        <c:scaling>
          <c:orientation val="minMax"/>
          <c:max val="1.5"/>
          <c:min val="0.60000000000000009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Labor Cost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Multiplier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1520"/>
        <c:crosses val="autoZero"/>
        <c:crossBetween val="midCat"/>
      </c:valAx>
      <c:valAx>
        <c:axId val="5420615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2030 Levelized Cost of Electricity (2022$/MWh)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3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3"/>
          <c:tx>
            <c:strRef>
              <c:f>LCOE!$V$9</c:f>
              <c:strCache>
                <c:ptCount val="1"/>
                <c:pt idx="0">
                  <c:v>NGCC</c:v>
                </c:pt>
              </c:strCache>
            </c:strRef>
          </c:tx>
          <c:spPr>
            <a:ln w="44450" cap="rnd">
              <a:solidFill>
                <a:srgbClr val="F7964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LCOE!$C$119:$L$119</c:f>
              <c:numCache>
                <c:formatCode>0.0</c:formatCode>
                <c:ptCount val="10"/>
                <c:pt idx="0">
                  <c:v>37.016768618618777</c:v>
                </c:pt>
                <c:pt idx="1">
                  <c:v>38.824484631385367</c:v>
                </c:pt>
                <c:pt idx="2">
                  <c:v>40.856946313158758</c:v>
                </c:pt>
                <c:pt idx="3">
                  <c:v>43.075897807586159</c:v>
                </c:pt>
                <c:pt idx="4">
                  <c:v>45.442055891758535</c:v>
                </c:pt>
                <c:pt idx="5">
                  <c:v>47.919664678598679</c:v>
                </c:pt>
                <c:pt idx="6">
                  <c:v>50.478842751662341</c:v>
                </c:pt>
                <c:pt idx="7">
                  <c:v>53.096140321785384</c:v>
                </c:pt>
                <c:pt idx="8">
                  <c:v>55.753998879519145</c:v>
                </c:pt>
                <c:pt idx="9">
                  <c:v>58.43972449374585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48-499A-BF48-1E5ADAEBF989}"/>
            </c:ext>
          </c:extLst>
        </c:ser>
        <c:ser>
          <c:idx val="8"/>
          <c:order val="6"/>
          <c:tx>
            <c:v>Onshore</c:v>
          </c:tx>
          <c:spPr>
            <a:ln w="44450" cap="rnd">
              <a:solidFill>
                <a:srgbClr val="92D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LCOE!$C$125:$L$125</c:f>
              <c:numCache>
                <c:formatCode>0.0</c:formatCode>
                <c:ptCount val="10"/>
                <c:pt idx="0">
                  <c:v>15.499528744829886</c:v>
                </c:pt>
                <c:pt idx="1">
                  <c:v>19.702920815305376</c:v>
                </c:pt>
                <c:pt idx="2">
                  <c:v>24.428902803835044</c:v>
                </c:pt>
                <c:pt idx="3">
                  <c:v>29.588520271720014</c:v>
                </c:pt>
                <c:pt idx="4">
                  <c:v>35.090429895942542</c:v>
                </c:pt>
                <c:pt idx="5">
                  <c:v>40.851490291931292</c:v>
                </c:pt>
                <c:pt idx="6">
                  <c:v>46.802219689292393</c:v>
                </c:pt>
                <c:pt idx="7">
                  <c:v>52.888091460430218</c:v>
                </c:pt>
                <c:pt idx="8">
                  <c:v>59.068277677249448</c:v>
                </c:pt>
                <c:pt idx="9">
                  <c:v>65.313261773526904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248-499A-BF48-1E5ADAEBF989}"/>
            </c:ext>
          </c:extLst>
        </c:ser>
        <c:ser>
          <c:idx val="9"/>
          <c:order val="7"/>
          <c:tx>
            <c:v>Offshore</c:v>
          </c:tx>
          <c:spPr>
            <a:ln w="44450" cap="rnd">
              <a:solidFill>
                <a:srgbClr val="4BAC6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LCOE!$C$126:$L$126</c:f>
              <c:numCache>
                <c:formatCode>0.0</c:formatCode>
                <c:ptCount val="10"/>
                <c:pt idx="0">
                  <c:v>52.119209466520928</c:v>
                </c:pt>
                <c:pt idx="1">
                  <c:v>59.079888953900252</c:v>
                </c:pt>
                <c:pt idx="2">
                  <c:v>66.905960215808818</c:v>
                </c:pt>
                <c:pt idx="3">
                  <c:v>75.450117617563734</c:v>
                </c:pt>
                <c:pt idx="4">
                  <c:v>84.561099610354262</c:v>
                </c:pt>
                <c:pt idx="5">
                  <c:v>94.101226786588882</c:v>
                </c:pt>
                <c:pt idx="6">
                  <c:v>103.95543961201085</c:v>
                </c:pt>
                <c:pt idx="7">
                  <c:v>114.03344377862858</c:v>
                </c:pt>
                <c:pt idx="8">
                  <c:v>124.26762957579876</c:v>
                </c:pt>
                <c:pt idx="9">
                  <c:v>134.60911853736772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48-499A-BF48-1E5ADAEBF989}"/>
            </c:ext>
          </c:extLst>
        </c:ser>
        <c:ser>
          <c:idx val="10"/>
          <c:order val="8"/>
          <c:tx>
            <c:v>Utility-Scale PV</c:v>
          </c:tx>
          <c:spPr>
            <a:ln w="44450" cap="rnd">
              <a:solidFill>
                <a:srgbClr val="FFC5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LCOE!$C$127:$L$127</c:f>
              <c:numCache>
                <c:formatCode>0.0</c:formatCode>
                <c:ptCount val="10"/>
                <c:pt idx="0">
                  <c:v>13.342497959393404</c:v>
                </c:pt>
                <c:pt idx="1">
                  <c:v>18.491470548315633</c:v>
                </c:pt>
                <c:pt idx="2">
                  <c:v>24.280593072859659</c:v>
                </c:pt>
                <c:pt idx="3">
                  <c:v>30.600900211960017</c:v>
                </c:pt>
                <c:pt idx="4">
                  <c:v>37.340500365091721</c:v>
                </c:pt>
                <c:pt idx="5">
                  <c:v>44.397548949835311</c:v>
                </c:pt>
                <c:pt idx="6">
                  <c:v>51.686933817433449</c:v>
                </c:pt>
                <c:pt idx="7">
                  <c:v>59.141862219042061</c:v>
                </c:pt>
                <c:pt idx="8">
                  <c:v>66.712321717300938</c:v>
                </c:pt>
                <c:pt idx="9">
                  <c:v>74.362155801502965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248-499A-BF48-1E5ADAEBF989}"/>
            </c:ext>
          </c:extLst>
        </c:ser>
        <c:ser>
          <c:idx val="11"/>
          <c:order val="9"/>
          <c:tx>
            <c:v>NGCC CCS</c:v>
          </c:tx>
          <c:spPr>
            <a:ln w="44450" cap="rnd">
              <a:solidFill>
                <a:srgbClr val="FCD5B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LCOE!$C$129:$L$129</c:f>
              <c:numCache>
                <c:formatCode>0.0</c:formatCode>
                <c:ptCount val="10"/>
                <c:pt idx="0">
                  <c:v>36.539476280719754</c:v>
                </c:pt>
                <c:pt idx="1">
                  <c:v>41.150684757644441</c:v>
                </c:pt>
                <c:pt idx="2">
                  <c:v>46.335185237714143</c:v>
                </c:pt>
                <c:pt idx="3">
                  <c:v>51.995392852586598</c:v>
                </c:pt>
                <c:pt idx="4">
                  <c:v>58.03110207816416</c:v>
                </c:pt>
                <c:pt idx="5">
                  <c:v>64.35110508731799</c:v>
                </c:pt>
                <c:pt idx="6">
                  <c:v>70.87917893361336</c:v>
                </c:pt>
                <c:pt idx="7">
                  <c:v>77.555506773136756</c:v>
                </c:pt>
                <c:pt idx="8">
                  <c:v>84.335299520080355</c:v>
                </c:pt>
                <c:pt idx="9">
                  <c:v>91.186176887738554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248-499A-BF48-1E5ADAEBF989}"/>
            </c:ext>
          </c:extLst>
        </c:ser>
        <c:ser>
          <c:idx val="13"/>
          <c:order val="10"/>
          <c:tx>
            <c:v>Nuclear</c:v>
          </c:tx>
          <c:spPr>
            <a:ln w="44450" cap="rnd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LCOE!$C$115:$L$115</c:f>
              <c:numCache>
                <c:formatCode>0%</c:formatCode>
                <c:ptCount val="1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</c:numCache>
            </c:numRef>
          </c:xVal>
          <c:yVal>
            <c:numRef>
              <c:f>LCOE!$C$132:$L$132</c:f>
              <c:numCache>
                <c:formatCode>0.0</c:formatCode>
                <c:ptCount val="10"/>
                <c:pt idx="0">
                  <c:v>40.930074142842635</c:v>
                </c:pt>
                <c:pt idx="1">
                  <c:v>46.5924960681267</c:v>
                </c:pt>
                <c:pt idx="2">
                  <c:v>52.95890290852423</c:v>
                </c:pt>
                <c:pt idx="3">
                  <c:v>59.90946345257683</c:v>
                </c:pt>
                <c:pt idx="4">
                  <c:v>67.321128404308269</c:v>
                </c:pt>
                <c:pt idx="5">
                  <c:v>75.081897362375543</c:v>
                </c:pt>
                <c:pt idx="6">
                  <c:v>83.098170897201499</c:v>
                </c:pt>
                <c:pt idx="7">
                  <c:v>91.29649576758645</c:v>
                </c:pt>
                <c:pt idx="8">
                  <c:v>99.621872356236892</c:v>
                </c:pt>
                <c:pt idx="9">
                  <c:v>108.03453866880662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248-499A-BF48-1E5ADAEBF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063488"/>
        <c:axId val="54206152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LCOE!$V$6</c15:sqref>
                        </c15:formulaRef>
                      </c:ext>
                    </c:extLst>
                    <c:strCache>
                      <c:ptCount val="1"/>
                      <c:pt idx="0">
                        <c:v>Onshore</c:v>
                      </c:pt>
                    </c:strCache>
                  </c:strRef>
                </c:tx>
                <c:spPr>
                  <a:ln w="381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LCOE!$C$115:$L$115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0.02</c:v>
                      </c:pt>
                      <c:pt idx="1">
                        <c:v>0.04</c:v>
                      </c:pt>
                      <c:pt idx="2">
                        <c:v>0.06</c:v>
                      </c:pt>
                      <c:pt idx="3">
                        <c:v>0.08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0.16</c:v>
                      </c:pt>
                      <c:pt idx="8">
                        <c:v>0.18</c:v>
                      </c:pt>
                      <c:pt idx="9">
                        <c:v>0.2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LCOE!$C$116:$L$116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24.166195411496552</c:v>
                      </c:pt>
                      <c:pt idx="1">
                        <c:v>28.36958748197204</c:v>
                      </c:pt>
                      <c:pt idx="2">
                        <c:v>33.095569470501708</c:v>
                      </c:pt>
                      <c:pt idx="3">
                        <c:v>38.255186938386679</c:v>
                      </c:pt>
                      <c:pt idx="4">
                        <c:v>43.757096562609206</c:v>
                      </c:pt>
                      <c:pt idx="5">
                        <c:v>49.518156958597956</c:v>
                      </c:pt>
                      <c:pt idx="6">
                        <c:v>55.468886355959057</c:v>
                      </c:pt>
                      <c:pt idx="7">
                        <c:v>61.554758127096882</c:v>
                      </c:pt>
                      <c:pt idx="8">
                        <c:v>67.734944343916112</c:v>
                      </c:pt>
                      <c:pt idx="9">
                        <c:v>73.979928440193575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248-499A-BF48-1E5ADAEBF98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LCOE!$V$7</c15:sqref>
                        </c15:formulaRef>
                      </c:ext>
                    </c:extLst>
                    <c:strCache>
                      <c:ptCount val="1"/>
                      <c:pt idx="0">
                        <c:v>Offshore</c:v>
                      </c:pt>
                    </c:strCache>
                  </c:strRef>
                </c:tx>
                <c:spPr>
                  <a:ln w="38100" cap="rnd">
                    <a:solidFill>
                      <a:srgbClr val="4BAC6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LCOE!$C$115:$L$115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0.02</c:v>
                      </c:pt>
                      <c:pt idx="1">
                        <c:v>0.04</c:v>
                      </c:pt>
                      <c:pt idx="2">
                        <c:v>0.06</c:v>
                      </c:pt>
                      <c:pt idx="3">
                        <c:v>0.08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0.16</c:v>
                      </c:pt>
                      <c:pt idx="8">
                        <c:v>0.18</c:v>
                      </c:pt>
                      <c:pt idx="9">
                        <c:v>0.2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LCOE!$C$117:$L$117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62.22509375843498</c:v>
                      </c:pt>
                      <c:pt idx="1">
                        <c:v>72.168921597548305</c:v>
                      </c:pt>
                      <c:pt idx="2">
                        <c:v>83.349023400274831</c:v>
                      </c:pt>
                      <c:pt idx="3">
                        <c:v>95.554962545638986</c:v>
                      </c:pt>
                      <c:pt idx="4">
                        <c:v>108.57065110676831</c:v>
                      </c:pt>
                      <c:pt idx="5">
                        <c:v>122.1994042156749</c:v>
                      </c:pt>
                      <c:pt idx="6">
                        <c:v>136.27685110913487</c:v>
                      </c:pt>
                      <c:pt idx="7">
                        <c:v>150.67399991858878</c:v>
                      </c:pt>
                      <c:pt idx="8">
                        <c:v>165.29426534311762</c:v>
                      </c:pt>
                      <c:pt idx="9">
                        <c:v>180.06782100250183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248-499A-BF48-1E5ADAEBF98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LCOE!$V$8</c15:sqref>
                        </c15:formulaRef>
                      </c:ext>
                    </c:extLst>
                    <c:strCache>
                      <c:ptCount val="1"/>
                      <c:pt idx="0">
                        <c:v>Utility-Scale PV</c:v>
                      </c:pt>
                    </c:strCache>
                  </c:strRef>
                </c:tx>
                <c:spPr>
                  <a:ln w="38100" cap="rnd">
                    <a:solidFill>
                      <a:srgbClr val="FFC5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LCOE!$C$115:$L$115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0.02</c:v>
                      </c:pt>
                      <c:pt idx="1">
                        <c:v>0.04</c:v>
                      </c:pt>
                      <c:pt idx="2">
                        <c:v>0.06</c:v>
                      </c:pt>
                      <c:pt idx="3">
                        <c:v>0.08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0.16</c:v>
                      </c:pt>
                      <c:pt idx="8">
                        <c:v>0.18</c:v>
                      </c:pt>
                      <c:pt idx="9">
                        <c:v>0.2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LCOE!$C$118:$L$118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22.00916462606007</c:v>
                      </c:pt>
                      <c:pt idx="1">
                        <c:v>27.158137214982297</c:v>
                      </c:pt>
                      <c:pt idx="2">
                        <c:v>32.947259739526324</c:v>
                      </c:pt>
                      <c:pt idx="3">
                        <c:v>39.267566878626681</c:v>
                      </c:pt>
                      <c:pt idx="4">
                        <c:v>46.007167031758385</c:v>
                      </c:pt>
                      <c:pt idx="5">
                        <c:v>53.064215616501976</c:v>
                      </c:pt>
                      <c:pt idx="6">
                        <c:v>60.353600484100113</c:v>
                      </c:pt>
                      <c:pt idx="7">
                        <c:v>67.808528885708725</c:v>
                      </c:pt>
                      <c:pt idx="8">
                        <c:v>75.378988383967609</c:v>
                      </c:pt>
                      <c:pt idx="9">
                        <c:v>83.028822468169636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248-499A-BF48-1E5ADAEBF98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LCOE!$V$10</c15:sqref>
                        </c15:formulaRef>
                      </c:ext>
                    </c:extLst>
                    <c:strCache>
                      <c:ptCount val="1"/>
                      <c:pt idx="0">
                        <c:v>NGCC CCS</c:v>
                      </c:pt>
                    </c:strCache>
                  </c:strRef>
                </c:tx>
                <c:spPr>
                  <a:ln w="38100" cap="rnd">
                    <a:solidFill>
                      <a:srgbClr val="FCD5B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LCOE!$C$115:$L$115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0.02</c:v>
                      </c:pt>
                      <c:pt idx="1">
                        <c:v>0.04</c:v>
                      </c:pt>
                      <c:pt idx="2">
                        <c:v>0.06</c:v>
                      </c:pt>
                      <c:pt idx="3">
                        <c:v>0.08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0.16</c:v>
                      </c:pt>
                      <c:pt idx="8">
                        <c:v>0.18</c:v>
                      </c:pt>
                      <c:pt idx="9">
                        <c:v>0.2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LCOE!$C$120:$L$120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48.650202924318371</c:v>
                      </c:pt>
                      <c:pt idx="1">
                        <c:v>53.261411401243059</c:v>
                      </c:pt>
                      <c:pt idx="2">
                        <c:v>58.44591188131276</c:v>
                      </c:pt>
                      <c:pt idx="3">
                        <c:v>64.106119496185215</c:v>
                      </c:pt>
                      <c:pt idx="4">
                        <c:v>70.141828721762778</c:v>
                      </c:pt>
                      <c:pt idx="5">
                        <c:v>76.4618317309166</c:v>
                      </c:pt>
                      <c:pt idx="6">
                        <c:v>82.989905577211971</c:v>
                      </c:pt>
                      <c:pt idx="7">
                        <c:v>89.666233416735366</c:v>
                      </c:pt>
                      <c:pt idx="8">
                        <c:v>96.446026163678965</c:v>
                      </c:pt>
                      <c:pt idx="9">
                        <c:v>103.29690353133718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248-499A-BF48-1E5ADAEBF989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LCOE!$V$13</c15:sqref>
                        </c15:formulaRef>
                      </c:ext>
                    </c:extLst>
                    <c:strCache>
                      <c:ptCount val="1"/>
                      <c:pt idx="0">
                        <c:v>Nuclear</c:v>
                      </c:pt>
                    </c:strCache>
                  </c:strRef>
                </c:tx>
                <c:spPr>
                  <a:ln w="38100" cap="rnd">
                    <a:solidFill>
                      <a:schemeClr val="bg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LCOE!$C$115:$L$115</c15:sqref>
                        </c15:formulaRef>
                      </c:ext>
                    </c:extLst>
                    <c:numCache>
                      <c:formatCode>0%</c:formatCode>
                      <c:ptCount val="10"/>
                      <c:pt idx="0">
                        <c:v>0.02</c:v>
                      </c:pt>
                      <c:pt idx="1">
                        <c:v>0.04</c:v>
                      </c:pt>
                      <c:pt idx="2">
                        <c:v>0.06</c:v>
                      </c:pt>
                      <c:pt idx="3">
                        <c:v>0.08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0.16</c:v>
                      </c:pt>
                      <c:pt idx="8">
                        <c:v>0.18</c:v>
                      </c:pt>
                      <c:pt idx="9">
                        <c:v>0.2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LCOE!$C$123:$L$123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49.151079131317182</c:v>
                      </c:pt>
                      <c:pt idx="1">
                        <c:v>57.240253310294413</c:v>
                      </c:pt>
                      <c:pt idx="2">
                        <c:v>66.335120225148032</c:v>
                      </c:pt>
                      <c:pt idx="3">
                        <c:v>76.264492430937466</c:v>
                      </c:pt>
                      <c:pt idx="4">
                        <c:v>86.852585219125231</c:v>
                      </c:pt>
                      <c:pt idx="5">
                        <c:v>97.939398016364194</c:v>
                      </c:pt>
                      <c:pt idx="6">
                        <c:v>109.39121735182985</c:v>
                      </c:pt>
                      <c:pt idx="7">
                        <c:v>121.10311002380836</c:v>
                      </c:pt>
                      <c:pt idx="8">
                        <c:v>132.99650515045184</c:v>
                      </c:pt>
                      <c:pt idx="9">
                        <c:v>145.01459988269431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248-499A-BF48-1E5ADAEBF989}"/>
                  </c:ext>
                </c:extLst>
              </c15:ser>
            </c15:filteredScatterSeries>
          </c:ext>
        </c:extLst>
      </c:scatterChart>
      <c:valAx>
        <c:axId val="542063488"/>
        <c:scaling>
          <c:orientation val="minMax"/>
          <c:max val="0.16000000000000003"/>
          <c:min val="2.0000000000000004E-2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Discount Rate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1520"/>
        <c:crosses val="autoZero"/>
        <c:crossBetween val="midCat"/>
        <c:majorUnit val="4.0000000000000008E-2"/>
      </c:valAx>
      <c:valAx>
        <c:axId val="54206152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2030 Levelized Cost of Electricity (2022$/MWh)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3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Raavi" panose="020B0502040204020203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3"/>
          <c:tx>
            <c:strRef>
              <c:f>LCOE!$V$9</c:f>
              <c:strCache>
                <c:ptCount val="1"/>
                <c:pt idx="0">
                  <c:v>NGCC</c:v>
                </c:pt>
              </c:strCache>
            </c:strRef>
          </c:tx>
          <c:spPr>
            <a:ln w="44450" cap="rnd">
              <a:solidFill>
                <a:srgbClr val="F79646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LCOE!$C$140:$L$140</c:f>
              <c:numCache>
                <c:formatCode>0.0</c:formatCode>
                <c:ptCount val="10"/>
                <c:pt idx="0">
                  <c:v>40.928752396766797</c:v>
                </c:pt>
                <c:pt idx="1">
                  <c:v>41.182965877927899</c:v>
                </c:pt>
                <c:pt idx="2">
                  <c:v>41.437179359089001</c:v>
                </c:pt>
                <c:pt idx="3">
                  <c:v>41.691392840250103</c:v>
                </c:pt>
                <c:pt idx="4">
                  <c:v>41.945606321411205</c:v>
                </c:pt>
                <c:pt idx="5">
                  <c:v>42.199819802572307</c:v>
                </c:pt>
                <c:pt idx="6">
                  <c:v>42.454033283733409</c:v>
                </c:pt>
                <c:pt idx="7">
                  <c:v>42.708246764894511</c:v>
                </c:pt>
                <c:pt idx="8">
                  <c:v>42.96246024605562</c:v>
                </c:pt>
                <c:pt idx="9">
                  <c:v>43.216673727216723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386-4AAA-93F6-87FE6246E368}"/>
            </c:ext>
          </c:extLst>
        </c:ser>
        <c:ser>
          <c:idx val="8"/>
          <c:order val="6"/>
          <c:tx>
            <c:v>Onshore IRA</c:v>
          </c:tx>
          <c:spPr>
            <a:ln w="44450" cap="rnd">
              <a:solidFill>
                <a:srgbClr val="92D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LCOE!$C$146:$L$146</c:f>
              <c:numCache>
                <c:formatCode>0.0</c:formatCode>
                <c:ptCount val="10"/>
                <c:pt idx="0">
                  <c:v>25.212680303905508</c:v>
                </c:pt>
                <c:pt idx="1">
                  <c:v>25.649587661933168</c:v>
                </c:pt>
                <c:pt idx="2">
                  <c:v>26.086495019960829</c:v>
                </c:pt>
                <c:pt idx="3">
                  <c:v>26.523402377988489</c:v>
                </c:pt>
                <c:pt idx="4">
                  <c:v>26.96030973601615</c:v>
                </c:pt>
                <c:pt idx="5">
                  <c:v>27.39721709404381</c:v>
                </c:pt>
                <c:pt idx="6">
                  <c:v>27.834124452071464</c:v>
                </c:pt>
                <c:pt idx="7">
                  <c:v>28.271031810099132</c:v>
                </c:pt>
                <c:pt idx="8">
                  <c:v>28.707939168126792</c:v>
                </c:pt>
                <c:pt idx="9">
                  <c:v>29.144846526154446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386-4AAA-93F6-87FE6246E368}"/>
            </c:ext>
          </c:extLst>
        </c:ser>
        <c:ser>
          <c:idx val="9"/>
          <c:order val="7"/>
          <c:tx>
            <c:v>Offshore IRA</c:v>
          </c:tx>
          <c:spPr>
            <a:ln w="44450" cap="rnd">
              <a:solidFill>
                <a:srgbClr val="4BAC6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LCOE!$C$147:$L$147</c:f>
              <c:numCache>
                <c:formatCode>0.0</c:formatCode>
                <c:ptCount val="10"/>
                <c:pt idx="0">
                  <c:v>66.233992909898703</c:v>
                </c:pt>
                <c:pt idx="1">
                  <c:v>67.449966462302271</c:v>
                </c:pt>
                <c:pt idx="2">
                  <c:v>68.665940014705825</c:v>
                </c:pt>
                <c:pt idx="3">
                  <c:v>69.881913567109393</c:v>
                </c:pt>
                <c:pt idx="4">
                  <c:v>71.097887119512961</c:v>
                </c:pt>
                <c:pt idx="5">
                  <c:v>72.313860671916544</c:v>
                </c:pt>
                <c:pt idx="6">
                  <c:v>73.529834224320098</c:v>
                </c:pt>
                <c:pt idx="7">
                  <c:v>74.745807776723666</c:v>
                </c:pt>
                <c:pt idx="8">
                  <c:v>75.961781329127234</c:v>
                </c:pt>
                <c:pt idx="9">
                  <c:v>77.177754881530802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386-4AAA-93F6-87FE6246E368}"/>
            </c:ext>
          </c:extLst>
        </c:ser>
        <c:ser>
          <c:idx val="10"/>
          <c:order val="8"/>
          <c:tx>
            <c:v>PV IRA</c:v>
          </c:tx>
          <c:spPr>
            <a:ln w="44450" cap="rnd">
              <a:solidFill>
                <a:srgbClr val="FFC5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LCOE!$C$148:$L$148</c:f>
              <c:numCache>
                <c:formatCode>0.0</c:formatCode>
                <c:ptCount val="10"/>
                <c:pt idx="0">
                  <c:v>23.729554612440893</c:v>
                </c:pt>
                <c:pt idx="1">
                  <c:v>24.642530094081074</c:v>
                </c:pt>
                <c:pt idx="2">
                  <c:v>25.555505575721256</c:v>
                </c:pt>
                <c:pt idx="3">
                  <c:v>26.46848105736143</c:v>
                </c:pt>
                <c:pt idx="4">
                  <c:v>27.381456539001611</c:v>
                </c:pt>
                <c:pt idx="5">
                  <c:v>28.2944320206418</c:v>
                </c:pt>
                <c:pt idx="6">
                  <c:v>29.207407502281974</c:v>
                </c:pt>
                <c:pt idx="7">
                  <c:v>30.120382983922156</c:v>
                </c:pt>
                <c:pt idx="8">
                  <c:v>31.03335846556233</c:v>
                </c:pt>
                <c:pt idx="9">
                  <c:v>31.946333947202511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386-4AAA-93F6-87FE6246E368}"/>
            </c:ext>
          </c:extLst>
        </c:ser>
        <c:ser>
          <c:idx val="11"/>
          <c:order val="9"/>
          <c:tx>
            <c:v>NGCC IRA</c:v>
          </c:tx>
          <c:spPr>
            <a:ln w="44450" cap="rnd">
              <a:solidFill>
                <a:srgbClr val="FCD5B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LCOE!$C$150:$L$150</c:f>
              <c:numCache>
                <c:formatCode>0.0</c:formatCode>
                <c:ptCount val="10"/>
                <c:pt idx="0">
                  <c:v>46.74390290294243</c:v>
                </c:pt>
                <c:pt idx="1">
                  <c:v>47.335974992830153</c:v>
                </c:pt>
                <c:pt idx="2">
                  <c:v>47.928047082717875</c:v>
                </c:pt>
                <c:pt idx="3">
                  <c:v>48.520119172605597</c:v>
                </c:pt>
                <c:pt idx="4">
                  <c:v>49.112191262493319</c:v>
                </c:pt>
                <c:pt idx="5">
                  <c:v>49.704263352381048</c:v>
                </c:pt>
                <c:pt idx="6">
                  <c:v>50.296335442268756</c:v>
                </c:pt>
                <c:pt idx="7">
                  <c:v>50.888407532156485</c:v>
                </c:pt>
                <c:pt idx="8">
                  <c:v>51.4804796220442</c:v>
                </c:pt>
                <c:pt idx="9">
                  <c:v>52.072551711931929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386-4AAA-93F6-87FE6246E368}"/>
            </c:ext>
          </c:extLst>
        </c:ser>
        <c:ser>
          <c:idx val="13"/>
          <c:order val="10"/>
          <c:tx>
            <c:v>Nuclear IRA</c:v>
          </c:tx>
          <c:spPr>
            <a:ln w="44450" cap="rnd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LCOE!$C$136:$L$136</c:f>
              <c:numCache>
                <c:formatCode>0.00</c:formatCode>
                <c:ptCount val="10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1.3</c:v>
                </c:pt>
                <c:pt idx="8">
                  <c:v>1.4</c:v>
                </c:pt>
                <c:pt idx="9">
                  <c:v>1.5</c:v>
                </c:pt>
              </c:numCache>
            </c:numRef>
          </c:xVal>
          <c:yVal>
            <c:numRef>
              <c:f>LCOE!$C$153:$L$153</c:f>
              <c:numCache>
                <c:formatCode>0.0</c:formatCode>
                <c:ptCount val="10"/>
                <c:pt idx="0">
                  <c:v>47.664208916275271</c:v>
                </c:pt>
                <c:pt idx="1">
                  <c:v>49.840401872091604</c:v>
                </c:pt>
                <c:pt idx="2">
                  <c:v>52.016594827907937</c:v>
                </c:pt>
                <c:pt idx="3">
                  <c:v>54.192787783724256</c:v>
                </c:pt>
                <c:pt idx="4">
                  <c:v>56.368980739540589</c:v>
                </c:pt>
                <c:pt idx="5">
                  <c:v>58.545173695356908</c:v>
                </c:pt>
                <c:pt idx="6">
                  <c:v>60.721366651173241</c:v>
                </c:pt>
                <c:pt idx="7">
                  <c:v>62.89755960698956</c:v>
                </c:pt>
                <c:pt idx="8">
                  <c:v>65.073752562805893</c:v>
                </c:pt>
                <c:pt idx="9">
                  <c:v>67.249945518622212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386-4AAA-93F6-87FE6246E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063488"/>
        <c:axId val="54206152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LCOE!$V$6</c15:sqref>
                        </c15:formulaRef>
                      </c:ext>
                    </c:extLst>
                    <c:strCache>
                      <c:ptCount val="1"/>
                      <c:pt idx="0">
                        <c:v>Onshore</c:v>
                      </c:pt>
                    </c:strCache>
                  </c:strRef>
                </c:tx>
                <c:spPr>
                  <a:ln w="381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LCOE!$C$136:$L$136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0.6</c:v>
                      </c:pt>
                      <c:pt idx="1">
                        <c:v>0.7</c:v>
                      </c:pt>
                      <c:pt idx="2">
                        <c:v>0.8</c:v>
                      </c:pt>
                      <c:pt idx="3">
                        <c:v>0.9</c:v>
                      </c:pt>
                      <c:pt idx="4">
                        <c:v>1</c:v>
                      </c:pt>
                      <c:pt idx="5">
                        <c:v>1.1000000000000001</c:v>
                      </c:pt>
                      <c:pt idx="6">
                        <c:v>1.2</c:v>
                      </c:pt>
                      <c:pt idx="7">
                        <c:v>1.3</c:v>
                      </c:pt>
                      <c:pt idx="8">
                        <c:v>1.4</c:v>
                      </c:pt>
                      <c:pt idx="9">
                        <c:v>1.5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LCOE!$C$137:$L$137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33.879346970572172</c:v>
                      </c:pt>
                      <c:pt idx="1">
                        <c:v>34.316254328599832</c:v>
                      </c:pt>
                      <c:pt idx="2">
                        <c:v>34.753161686627493</c:v>
                      </c:pt>
                      <c:pt idx="3">
                        <c:v>35.190069044655154</c:v>
                      </c:pt>
                      <c:pt idx="4">
                        <c:v>35.626976402682814</c:v>
                      </c:pt>
                      <c:pt idx="5">
                        <c:v>36.063883760710475</c:v>
                      </c:pt>
                      <c:pt idx="6">
                        <c:v>36.500791118738128</c:v>
                      </c:pt>
                      <c:pt idx="7">
                        <c:v>36.937698476765796</c:v>
                      </c:pt>
                      <c:pt idx="8">
                        <c:v>37.374605834793456</c:v>
                      </c:pt>
                      <c:pt idx="9">
                        <c:v>37.81151319282111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386-4AAA-93F6-87FE6246E36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LCOE!$V$7</c15:sqref>
                        </c15:formulaRef>
                      </c:ext>
                    </c:extLst>
                    <c:strCache>
                      <c:ptCount val="1"/>
                      <c:pt idx="0">
                        <c:v>Offshore</c:v>
                      </c:pt>
                    </c:strCache>
                  </c:strRef>
                </c:tx>
                <c:spPr>
                  <a:ln w="38100" cap="rnd">
                    <a:solidFill>
                      <a:srgbClr val="4BAC6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LCOE!$C$136:$L$136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0.6</c:v>
                      </c:pt>
                      <c:pt idx="1">
                        <c:v>0.7</c:v>
                      </c:pt>
                      <c:pt idx="2">
                        <c:v>0.8</c:v>
                      </c:pt>
                      <c:pt idx="3">
                        <c:v>0.9</c:v>
                      </c:pt>
                      <c:pt idx="4">
                        <c:v>1</c:v>
                      </c:pt>
                      <c:pt idx="5">
                        <c:v>1.1000000000000001</c:v>
                      </c:pt>
                      <c:pt idx="6">
                        <c:v>1.2</c:v>
                      </c:pt>
                      <c:pt idx="7">
                        <c:v>1.3</c:v>
                      </c:pt>
                      <c:pt idx="8">
                        <c:v>1.4</c:v>
                      </c:pt>
                      <c:pt idx="9">
                        <c:v>1.5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LCOE!$C$138:$L$138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84.473596195952211</c:v>
                      </c:pt>
                      <c:pt idx="1">
                        <c:v>85.68956974835578</c:v>
                      </c:pt>
                      <c:pt idx="2">
                        <c:v>86.905543300759334</c:v>
                      </c:pt>
                      <c:pt idx="3">
                        <c:v>88.121516853162902</c:v>
                      </c:pt>
                      <c:pt idx="4">
                        <c:v>89.33749040556647</c:v>
                      </c:pt>
                      <c:pt idx="5">
                        <c:v>90.553463957970052</c:v>
                      </c:pt>
                      <c:pt idx="6">
                        <c:v>91.769437510373606</c:v>
                      </c:pt>
                      <c:pt idx="7">
                        <c:v>92.985411062777175</c:v>
                      </c:pt>
                      <c:pt idx="8">
                        <c:v>94.201384615180743</c:v>
                      </c:pt>
                      <c:pt idx="9">
                        <c:v>95.417358167584311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386-4AAA-93F6-87FE6246E36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LCOE!$V$8</c15:sqref>
                        </c15:formulaRef>
                      </c:ext>
                    </c:extLst>
                    <c:strCache>
                      <c:ptCount val="1"/>
                      <c:pt idx="0">
                        <c:v>Utility-Scale PV</c:v>
                      </c:pt>
                    </c:strCache>
                  </c:strRef>
                </c:tx>
                <c:spPr>
                  <a:ln w="38100" cap="rnd">
                    <a:solidFill>
                      <a:srgbClr val="FFC5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LCOE!$C$136:$L$136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0.6</c:v>
                      </c:pt>
                      <c:pt idx="1">
                        <c:v>0.7</c:v>
                      </c:pt>
                      <c:pt idx="2">
                        <c:v>0.8</c:v>
                      </c:pt>
                      <c:pt idx="3">
                        <c:v>0.9</c:v>
                      </c:pt>
                      <c:pt idx="4">
                        <c:v>1</c:v>
                      </c:pt>
                      <c:pt idx="5">
                        <c:v>1.1000000000000001</c:v>
                      </c:pt>
                      <c:pt idx="6">
                        <c:v>1.2</c:v>
                      </c:pt>
                      <c:pt idx="7">
                        <c:v>1.3</c:v>
                      </c:pt>
                      <c:pt idx="8">
                        <c:v>1.4</c:v>
                      </c:pt>
                      <c:pt idx="9">
                        <c:v>1.5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LCOE!$C$139:$L$139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32.396221279107557</c:v>
                      </c:pt>
                      <c:pt idx="1">
                        <c:v>33.309196760747739</c:v>
                      </c:pt>
                      <c:pt idx="2">
                        <c:v>34.22217224238792</c:v>
                      </c:pt>
                      <c:pt idx="3">
                        <c:v>35.135147724028094</c:v>
                      </c:pt>
                      <c:pt idx="4">
                        <c:v>36.048123205668276</c:v>
                      </c:pt>
                      <c:pt idx="5">
                        <c:v>36.961098687308464</c:v>
                      </c:pt>
                      <c:pt idx="6">
                        <c:v>37.874074168948638</c:v>
                      </c:pt>
                      <c:pt idx="7">
                        <c:v>38.78704965058882</c:v>
                      </c:pt>
                      <c:pt idx="8">
                        <c:v>39.700025132228994</c:v>
                      </c:pt>
                      <c:pt idx="9">
                        <c:v>40.613000613869175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386-4AAA-93F6-87FE6246E36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LCOE!$V$10</c15:sqref>
                        </c15:formulaRef>
                      </c:ext>
                    </c:extLst>
                    <c:strCache>
                      <c:ptCount val="1"/>
                      <c:pt idx="0">
                        <c:v>NGCC CCS</c:v>
                      </c:pt>
                    </c:strCache>
                  </c:strRef>
                </c:tx>
                <c:spPr>
                  <a:ln w="38100" cap="rnd">
                    <a:solidFill>
                      <a:srgbClr val="FCD5B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LCOE!$C$136:$L$136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0.6</c:v>
                      </c:pt>
                      <c:pt idx="1">
                        <c:v>0.7</c:v>
                      </c:pt>
                      <c:pt idx="2">
                        <c:v>0.8</c:v>
                      </c:pt>
                      <c:pt idx="3">
                        <c:v>0.9</c:v>
                      </c:pt>
                      <c:pt idx="4">
                        <c:v>1</c:v>
                      </c:pt>
                      <c:pt idx="5">
                        <c:v>1.1000000000000001</c:v>
                      </c:pt>
                      <c:pt idx="6">
                        <c:v>1.2</c:v>
                      </c:pt>
                      <c:pt idx="7">
                        <c:v>1.3</c:v>
                      </c:pt>
                      <c:pt idx="8">
                        <c:v>1.4</c:v>
                      </c:pt>
                      <c:pt idx="9">
                        <c:v>1.5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LCOE!$C$141:$L$141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58.854629546541048</c:v>
                      </c:pt>
                      <c:pt idx="1">
                        <c:v>59.44670163642877</c:v>
                      </c:pt>
                      <c:pt idx="2">
                        <c:v>60.038773726316492</c:v>
                      </c:pt>
                      <c:pt idx="3">
                        <c:v>60.630845816204214</c:v>
                      </c:pt>
                      <c:pt idx="4">
                        <c:v>61.222917906091936</c:v>
                      </c:pt>
                      <c:pt idx="5">
                        <c:v>61.814989995979666</c:v>
                      </c:pt>
                      <c:pt idx="6">
                        <c:v>62.407062085867373</c:v>
                      </c:pt>
                      <c:pt idx="7">
                        <c:v>62.999134175755103</c:v>
                      </c:pt>
                      <c:pt idx="8">
                        <c:v>63.591206265642818</c:v>
                      </c:pt>
                      <c:pt idx="9">
                        <c:v>64.183278355530547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386-4AAA-93F6-87FE6246E368}"/>
                  </c:ext>
                </c:extLst>
              </c15:ser>
            </c15:filteredScatterSeries>
            <c15:filteredScatte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LCOE!$V$13</c15:sqref>
                        </c15:formulaRef>
                      </c:ext>
                    </c:extLst>
                    <c:strCache>
                      <c:ptCount val="1"/>
                      <c:pt idx="0">
                        <c:v>Nuclear</c:v>
                      </c:pt>
                    </c:strCache>
                  </c:strRef>
                </c:tx>
                <c:spPr>
                  <a:ln w="38100" cap="rnd">
                    <a:solidFill>
                      <a:schemeClr val="bg1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LCOE!$C$136:$L$136</c15:sqref>
                        </c15:formulaRef>
                      </c:ext>
                    </c:extLst>
                    <c:numCache>
                      <c:formatCode>0.00</c:formatCode>
                      <c:ptCount val="10"/>
                      <c:pt idx="0">
                        <c:v>0.6</c:v>
                      </c:pt>
                      <c:pt idx="1">
                        <c:v>0.7</c:v>
                      </c:pt>
                      <c:pt idx="2">
                        <c:v>0.8</c:v>
                      </c:pt>
                      <c:pt idx="3">
                        <c:v>0.9</c:v>
                      </c:pt>
                      <c:pt idx="4">
                        <c:v>1</c:v>
                      </c:pt>
                      <c:pt idx="5">
                        <c:v>1.1000000000000001</c:v>
                      </c:pt>
                      <c:pt idx="6">
                        <c:v>1.2</c:v>
                      </c:pt>
                      <c:pt idx="7">
                        <c:v>1.3</c:v>
                      </c:pt>
                      <c:pt idx="8">
                        <c:v>1.4</c:v>
                      </c:pt>
                      <c:pt idx="9">
                        <c:v>1.5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LCOE!$C$144:$L$144</c15:sqref>
                        </c15:formulaRef>
                      </c:ext>
                    </c:extLst>
                    <c:numCache>
                      <c:formatCode>0.0</c:formatCode>
                      <c:ptCount val="10"/>
                      <c:pt idx="0">
                        <c:v>62.501888160477506</c:v>
                      </c:pt>
                      <c:pt idx="1">
                        <c:v>64.678081116293839</c:v>
                      </c:pt>
                      <c:pt idx="2">
                        <c:v>66.854274072110172</c:v>
                      </c:pt>
                      <c:pt idx="3">
                        <c:v>69.030467027926491</c:v>
                      </c:pt>
                      <c:pt idx="4">
                        <c:v>71.206659983742824</c:v>
                      </c:pt>
                      <c:pt idx="5">
                        <c:v>73.382852939559143</c:v>
                      </c:pt>
                      <c:pt idx="6">
                        <c:v>75.559045895375476</c:v>
                      </c:pt>
                      <c:pt idx="7">
                        <c:v>77.735238851191795</c:v>
                      </c:pt>
                      <c:pt idx="8">
                        <c:v>79.911431807008128</c:v>
                      </c:pt>
                      <c:pt idx="9">
                        <c:v>82.087624762824447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386-4AAA-93F6-87FE6246E368}"/>
                  </c:ext>
                </c:extLst>
              </c15:ser>
            </c15:filteredScatterSeries>
          </c:ext>
        </c:extLst>
      </c:scatterChart>
      <c:valAx>
        <c:axId val="542063488"/>
        <c:scaling>
          <c:orientation val="minMax"/>
          <c:max val="1.5"/>
          <c:min val="0.60000000000000009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Labor Cost</a:t>
                </a:r>
                <a:r>
                  <a:rPr lang="en-US" sz="14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Multiplier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1520"/>
        <c:crosses val="autoZero"/>
        <c:crossBetween val="midCat"/>
      </c:valAx>
      <c:valAx>
        <c:axId val="54206152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2030 Levelized Cost of Electricity (2022$/MWh)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4206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644952</xdr:colOff>
      <xdr:row>39</xdr:row>
      <xdr:rowOff>87833</xdr:rowOff>
    </xdr:from>
    <xdr:to>
      <xdr:col>31</xdr:col>
      <xdr:colOff>438752</xdr:colOff>
      <xdr:row>68</xdr:row>
      <xdr:rowOff>71505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E7D7EEDC-7F4B-EAE3-9DCC-C194F1955B17}"/>
            </a:ext>
          </a:extLst>
        </xdr:cNvPr>
        <xdr:cNvGrpSpPr/>
      </xdr:nvGrpSpPr>
      <xdr:grpSpPr>
        <a:xfrm>
          <a:off x="13716881" y="7163547"/>
          <a:ext cx="8411657" cy="5245101"/>
          <a:chOff x="13716881" y="7163547"/>
          <a:chExt cx="8411657" cy="5245101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D1DB5C2F-E252-4A32-9D45-453B2D5C054D}"/>
              </a:ext>
            </a:extLst>
          </xdr:cNvPr>
          <xdr:cNvGraphicFramePr/>
        </xdr:nvGraphicFramePr>
        <xdr:xfrm>
          <a:off x="13716881" y="7163547"/>
          <a:ext cx="8411657" cy="52451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42B8CE4E-A97F-46C6-AD4C-A3DD02B473CB}"/>
              </a:ext>
            </a:extLst>
          </xdr:cNvPr>
          <xdr:cNvSpPr txBox="1"/>
        </xdr:nvSpPr>
        <xdr:spPr>
          <a:xfrm>
            <a:off x="20463031" y="8689899"/>
            <a:ext cx="1133322" cy="3008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l"/>
            <a:r>
              <a:rPr lang="en-US" sz="1400" b="1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Technology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EBA93FC4-7E05-464E-B1AC-5B0268FAE7EE}"/>
              </a:ext>
            </a:extLst>
          </xdr:cNvPr>
          <xdr:cNvSpPr txBox="1"/>
        </xdr:nvSpPr>
        <xdr:spPr>
          <a:xfrm>
            <a:off x="20464002" y="10614816"/>
            <a:ext cx="1133322" cy="3008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l"/>
            <a:r>
              <a:rPr lang="en-US" sz="1400" b="1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Subsidies</a:t>
            </a:r>
          </a:p>
        </xdr:txBody>
      </xdr:sp>
    </xdr:grpSp>
    <xdr:clientData/>
  </xdr:twoCellAnchor>
  <xdr:twoCellAnchor>
    <xdr:from>
      <xdr:col>14</xdr:col>
      <xdr:colOff>535213</xdr:colOff>
      <xdr:row>104</xdr:row>
      <xdr:rowOff>45358</xdr:rowOff>
    </xdr:from>
    <xdr:to>
      <xdr:col>26</xdr:col>
      <xdr:colOff>65942</xdr:colOff>
      <xdr:row>133</xdr:row>
      <xdr:rowOff>29030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A1F13631-DA64-468B-9ED4-116F81D14499}"/>
            </a:ext>
          </a:extLst>
        </xdr:cNvPr>
        <xdr:cNvGrpSpPr/>
      </xdr:nvGrpSpPr>
      <xdr:grpSpPr>
        <a:xfrm>
          <a:off x="9352642" y="18913929"/>
          <a:ext cx="8411657" cy="5245101"/>
          <a:chOff x="13716881" y="7163547"/>
          <a:chExt cx="8411657" cy="5245101"/>
        </a:xfrm>
      </xdr:grpSpPr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833E49AC-5562-F6FC-35C2-9313B5470FEB}"/>
              </a:ext>
            </a:extLst>
          </xdr:cNvPr>
          <xdr:cNvGraphicFramePr/>
        </xdr:nvGraphicFramePr>
        <xdr:xfrm>
          <a:off x="13716881" y="7163547"/>
          <a:ext cx="8411657" cy="52451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A4E3C229-D3B6-F268-8D6D-1CDCB4804021}"/>
              </a:ext>
            </a:extLst>
          </xdr:cNvPr>
          <xdr:cNvSpPr txBox="1"/>
        </xdr:nvSpPr>
        <xdr:spPr>
          <a:xfrm>
            <a:off x="20463031" y="8689899"/>
            <a:ext cx="1133322" cy="3008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l"/>
            <a:r>
              <a:rPr lang="en-US" sz="1400" b="1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Technology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85FD9855-E0DA-0F98-187D-AB61B70B23EB}"/>
              </a:ext>
            </a:extLst>
          </xdr:cNvPr>
          <xdr:cNvSpPr txBox="1"/>
        </xdr:nvSpPr>
        <xdr:spPr>
          <a:xfrm>
            <a:off x="20464002" y="10614816"/>
            <a:ext cx="1133322" cy="3008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l"/>
            <a:r>
              <a:rPr lang="en-US" sz="1400" b="1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Subsidies</a:t>
            </a:r>
          </a:p>
        </xdr:txBody>
      </xdr:sp>
    </xdr:grpSp>
    <xdr:clientData/>
  </xdr:twoCellAnchor>
  <xdr:twoCellAnchor>
    <xdr:from>
      <xdr:col>14</xdr:col>
      <xdr:colOff>254000</xdr:colOff>
      <xdr:row>135</xdr:row>
      <xdr:rowOff>90715</xdr:rowOff>
    </xdr:from>
    <xdr:to>
      <xdr:col>25</xdr:col>
      <xdr:colOff>583015</xdr:colOff>
      <xdr:row>164</xdr:row>
      <xdr:rowOff>74387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E5ECCD91-E604-4711-8561-658BBA909C88}"/>
            </a:ext>
          </a:extLst>
        </xdr:cNvPr>
        <xdr:cNvGrpSpPr/>
      </xdr:nvGrpSpPr>
      <xdr:grpSpPr>
        <a:xfrm>
          <a:off x="9071429" y="24583572"/>
          <a:ext cx="8411657" cy="5245101"/>
          <a:chOff x="13716881" y="7163547"/>
          <a:chExt cx="8411657" cy="5245101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DCBCDFF1-5475-52F0-2AB1-BE1E2A8BAA47}"/>
              </a:ext>
            </a:extLst>
          </xdr:cNvPr>
          <xdr:cNvGraphicFramePr/>
        </xdr:nvGraphicFramePr>
        <xdr:xfrm>
          <a:off x="13716881" y="7163547"/>
          <a:ext cx="8411657" cy="52451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D11F519A-C250-945D-14AB-ECA7E6C35FA9}"/>
              </a:ext>
            </a:extLst>
          </xdr:cNvPr>
          <xdr:cNvSpPr txBox="1"/>
        </xdr:nvSpPr>
        <xdr:spPr>
          <a:xfrm>
            <a:off x="20463031" y="8689899"/>
            <a:ext cx="1133322" cy="3008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l"/>
            <a:r>
              <a:rPr lang="en-US" sz="1400" b="1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Technology</a:t>
            </a: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4B1F2248-00EC-E565-B472-C35D8E93576F}"/>
              </a:ext>
            </a:extLst>
          </xdr:cNvPr>
          <xdr:cNvSpPr txBox="1"/>
        </xdr:nvSpPr>
        <xdr:spPr>
          <a:xfrm>
            <a:off x="20464002" y="10614816"/>
            <a:ext cx="1133322" cy="3008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l"/>
            <a:r>
              <a:rPr lang="en-US" sz="1400" b="1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Subsidies</a:t>
            </a:r>
          </a:p>
        </xdr:txBody>
      </xdr:sp>
    </xdr:grpSp>
    <xdr:clientData/>
  </xdr:twoCellAnchor>
  <xdr:twoCellAnchor>
    <xdr:from>
      <xdr:col>14</xdr:col>
      <xdr:colOff>462640</xdr:colOff>
      <xdr:row>168</xdr:row>
      <xdr:rowOff>1</xdr:rowOff>
    </xdr:from>
    <xdr:to>
      <xdr:col>29</xdr:col>
      <xdr:colOff>444494</xdr:colOff>
      <xdr:row>196</xdr:row>
      <xdr:rowOff>165104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A20F9D67-F68E-5FD7-768D-13056FE4485D}"/>
            </a:ext>
          </a:extLst>
        </xdr:cNvPr>
        <xdr:cNvGrpSpPr/>
      </xdr:nvGrpSpPr>
      <xdr:grpSpPr>
        <a:xfrm>
          <a:off x="9280069" y="30480001"/>
          <a:ext cx="11257639" cy="5245103"/>
          <a:chOff x="9243785" y="30480001"/>
          <a:chExt cx="11257639" cy="5245103"/>
        </a:xfrm>
      </xdr:grpSpPr>
      <xdr:graphicFrame macro="">
        <xdr:nvGraphicFramePr>
          <xdr:cNvPr id="15" name="Chart 14">
            <a:extLst>
              <a:ext uri="{FF2B5EF4-FFF2-40B4-BE49-F238E27FC236}">
                <a16:creationId xmlns:a16="http://schemas.microsoft.com/office/drawing/2014/main" id="{18F7126E-8316-4C76-C030-3F56B54755BA}"/>
              </a:ext>
            </a:extLst>
          </xdr:cNvPr>
          <xdr:cNvGraphicFramePr/>
        </xdr:nvGraphicFramePr>
        <xdr:xfrm>
          <a:off x="9243785" y="30480001"/>
          <a:ext cx="6504215" cy="52451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9" name="Chart 18">
            <a:extLst>
              <a:ext uri="{FF2B5EF4-FFF2-40B4-BE49-F238E27FC236}">
                <a16:creationId xmlns:a16="http://schemas.microsoft.com/office/drawing/2014/main" id="{927A85D8-2899-1BE9-3DFF-22B41A662377}"/>
              </a:ext>
            </a:extLst>
          </xdr:cNvPr>
          <xdr:cNvGraphicFramePr/>
        </xdr:nvGraphicFramePr>
        <xdr:xfrm>
          <a:off x="15648210" y="30480003"/>
          <a:ext cx="4853214" cy="52451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0.83199</cdr:x>
      <cdr:y>0.7238</cdr:y>
    </cdr:from>
    <cdr:to>
      <cdr:x>0.96516</cdr:x>
      <cdr:y>0.82562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5D1D1BD3-A45D-96B2-D2C7-53B1097019ED}"/>
            </a:ext>
          </a:extLst>
        </cdr:cNvPr>
        <cdr:cNvGrpSpPr/>
      </cdr:nvGrpSpPr>
      <cdr:grpSpPr>
        <a:xfrm xmlns:a="http://schemas.openxmlformats.org/drawingml/2006/main">
          <a:off x="6998415" y="3796404"/>
          <a:ext cx="1120180" cy="534056"/>
          <a:chOff x="6631521" y="1896244"/>
          <a:chExt cx="1117432" cy="546428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0DE7A269-AB57-E754-9E3B-4F61E523104E}"/>
              </a:ext>
            </a:extLst>
          </cdr:cNvPr>
          <cdr:cNvSpPr txBox="1"/>
        </cdr:nvSpPr>
        <cdr:spPr>
          <a:xfrm xmlns:a="http://schemas.openxmlformats.org/drawingml/2006/main">
            <a:off x="6834707" y="1896244"/>
            <a:ext cx="911898" cy="29700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Without IRA</a:t>
            </a:r>
          </a:p>
        </cdr:txBody>
      </cdr:sp>
      <cdr:sp macro="" textlink="">
        <cdr:nvSpPr>
          <cdr:cNvPr id="3" name="TextBox 1">
            <a:extLst xmlns:a="http://schemas.openxmlformats.org/drawingml/2006/main">
              <a:ext uri="{FF2B5EF4-FFF2-40B4-BE49-F238E27FC236}">
                <a16:creationId xmlns:a16="http://schemas.microsoft.com/office/drawing/2014/main" id="{5A458775-CCB0-B9EA-2350-7DD34FCE3E63}"/>
              </a:ext>
            </a:extLst>
          </cdr:cNvPr>
          <cdr:cNvSpPr txBox="1"/>
        </cdr:nvSpPr>
        <cdr:spPr>
          <a:xfrm xmlns:a="http://schemas.openxmlformats.org/drawingml/2006/main">
            <a:off x="6837056" y="2145667"/>
            <a:ext cx="911897" cy="29700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 IRA</a:t>
            </a:r>
          </a:p>
        </cdr:txBody>
      </cdr: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3A9AAAB-A6F3-E705-C9A5-DDC1E70B8EBA}"/>
              </a:ext>
            </a:extLst>
          </cdr:cNvPr>
          <cdr:cNvCxnSpPr/>
        </cdr:nvCxnSpPr>
        <cdr:spPr>
          <a:xfrm xmlns:a="http://schemas.openxmlformats.org/drawingml/2006/main">
            <a:off x="6631521" y="2038957"/>
            <a:ext cx="256032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75000"/>
                <a:lumOff val="25000"/>
              </a:schemeClr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0A0F2315-0F5B-67A9-E55C-83AE3CB6C59A}"/>
              </a:ext>
            </a:extLst>
          </cdr:cNvPr>
          <cdr:cNvCxnSpPr/>
        </cdr:nvCxnSpPr>
        <cdr:spPr>
          <a:xfrm xmlns:a="http://schemas.openxmlformats.org/drawingml/2006/main">
            <a:off x="6638360" y="2294911"/>
            <a:ext cx="256032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75000"/>
                <a:lumOff val="25000"/>
              </a:schemeClr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0.83199</cdr:x>
      <cdr:y>0.7238</cdr:y>
    </cdr:from>
    <cdr:to>
      <cdr:x>0.96516</cdr:x>
      <cdr:y>0.82562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5D1D1BD3-A45D-96B2-D2C7-53B1097019ED}"/>
            </a:ext>
          </a:extLst>
        </cdr:cNvPr>
        <cdr:cNvGrpSpPr/>
      </cdr:nvGrpSpPr>
      <cdr:grpSpPr>
        <a:xfrm xmlns:a="http://schemas.openxmlformats.org/drawingml/2006/main">
          <a:off x="6998415" y="3796404"/>
          <a:ext cx="1120180" cy="534056"/>
          <a:chOff x="6631521" y="1896244"/>
          <a:chExt cx="1117432" cy="546428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0DE7A269-AB57-E754-9E3B-4F61E523104E}"/>
              </a:ext>
            </a:extLst>
          </cdr:cNvPr>
          <cdr:cNvSpPr txBox="1"/>
        </cdr:nvSpPr>
        <cdr:spPr>
          <a:xfrm xmlns:a="http://schemas.openxmlformats.org/drawingml/2006/main">
            <a:off x="6834707" y="1896244"/>
            <a:ext cx="911898" cy="29700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Without IRA</a:t>
            </a:r>
          </a:p>
        </cdr:txBody>
      </cdr:sp>
      <cdr:sp macro="" textlink="">
        <cdr:nvSpPr>
          <cdr:cNvPr id="3" name="TextBox 1">
            <a:extLst xmlns:a="http://schemas.openxmlformats.org/drawingml/2006/main">
              <a:ext uri="{FF2B5EF4-FFF2-40B4-BE49-F238E27FC236}">
                <a16:creationId xmlns:a16="http://schemas.microsoft.com/office/drawing/2014/main" id="{5A458775-CCB0-B9EA-2350-7DD34FCE3E63}"/>
              </a:ext>
            </a:extLst>
          </cdr:cNvPr>
          <cdr:cNvSpPr txBox="1"/>
        </cdr:nvSpPr>
        <cdr:spPr>
          <a:xfrm xmlns:a="http://schemas.openxmlformats.org/drawingml/2006/main">
            <a:off x="6837056" y="2145667"/>
            <a:ext cx="911897" cy="29700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 IRA</a:t>
            </a:r>
          </a:p>
        </cdr:txBody>
      </cdr: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3A9AAAB-A6F3-E705-C9A5-DDC1E70B8EBA}"/>
              </a:ext>
            </a:extLst>
          </cdr:cNvPr>
          <cdr:cNvCxnSpPr/>
        </cdr:nvCxnSpPr>
        <cdr:spPr>
          <a:xfrm xmlns:a="http://schemas.openxmlformats.org/drawingml/2006/main">
            <a:off x="6631521" y="2038957"/>
            <a:ext cx="256032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50000"/>
                <a:lumOff val="50000"/>
              </a:schemeClr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0A0F2315-0F5B-67A9-E55C-83AE3CB6C59A}"/>
              </a:ext>
            </a:extLst>
          </cdr:cNvPr>
          <cdr:cNvCxnSpPr/>
        </cdr:nvCxnSpPr>
        <cdr:spPr>
          <a:xfrm xmlns:a="http://schemas.openxmlformats.org/drawingml/2006/main">
            <a:off x="6638360" y="2294911"/>
            <a:ext cx="256032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50000"/>
                <a:lumOff val="50000"/>
              </a:schemeClr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0.83199</cdr:x>
      <cdr:y>0.7238</cdr:y>
    </cdr:from>
    <cdr:to>
      <cdr:x>0.96516</cdr:x>
      <cdr:y>0.82562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5D1D1BD3-A45D-96B2-D2C7-53B1097019ED}"/>
            </a:ext>
          </a:extLst>
        </cdr:cNvPr>
        <cdr:cNvGrpSpPr/>
      </cdr:nvGrpSpPr>
      <cdr:grpSpPr>
        <a:xfrm xmlns:a="http://schemas.openxmlformats.org/drawingml/2006/main">
          <a:off x="6998415" y="3796404"/>
          <a:ext cx="1120180" cy="534056"/>
          <a:chOff x="6631521" y="1896244"/>
          <a:chExt cx="1117432" cy="546428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0DE7A269-AB57-E754-9E3B-4F61E523104E}"/>
              </a:ext>
            </a:extLst>
          </cdr:cNvPr>
          <cdr:cNvSpPr txBox="1"/>
        </cdr:nvSpPr>
        <cdr:spPr>
          <a:xfrm xmlns:a="http://schemas.openxmlformats.org/drawingml/2006/main">
            <a:off x="6834707" y="1896244"/>
            <a:ext cx="911898" cy="29700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none" rtlCol="0"/>
          <a:lstStyle xmlns:a="http://schemas.openxmlformats.org/drawingml/2006/main"/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Without IRA</a:t>
            </a:r>
          </a:p>
        </cdr:txBody>
      </cdr:sp>
      <cdr:sp macro="" textlink="">
        <cdr:nvSpPr>
          <cdr:cNvPr id="3" name="TextBox 1">
            <a:extLst xmlns:a="http://schemas.openxmlformats.org/drawingml/2006/main">
              <a:ext uri="{FF2B5EF4-FFF2-40B4-BE49-F238E27FC236}">
                <a16:creationId xmlns:a16="http://schemas.microsoft.com/office/drawing/2014/main" id="{5A458775-CCB0-B9EA-2350-7DD34FCE3E63}"/>
              </a:ext>
            </a:extLst>
          </cdr:cNvPr>
          <cdr:cNvSpPr txBox="1"/>
        </cdr:nvSpPr>
        <cdr:spPr>
          <a:xfrm xmlns:a="http://schemas.openxmlformats.org/drawingml/2006/main">
            <a:off x="6837056" y="2145667"/>
            <a:ext cx="911897" cy="29700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 IRA</a:t>
            </a:r>
          </a:p>
        </cdr:txBody>
      </cdr: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3A9AAAB-A6F3-E705-C9A5-DDC1E70B8EBA}"/>
              </a:ext>
            </a:extLst>
          </cdr:cNvPr>
          <cdr:cNvCxnSpPr/>
        </cdr:nvCxnSpPr>
        <cdr:spPr>
          <a:xfrm xmlns:a="http://schemas.openxmlformats.org/drawingml/2006/main">
            <a:off x="6631521" y="2038957"/>
            <a:ext cx="256032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50000"/>
                <a:lumOff val="50000"/>
              </a:schemeClr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0A0F2315-0F5B-67A9-E55C-83AE3CB6C59A}"/>
              </a:ext>
            </a:extLst>
          </cdr:cNvPr>
          <cdr:cNvCxnSpPr/>
        </cdr:nvCxnSpPr>
        <cdr:spPr>
          <a:xfrm xmlns:a="http://schemas.openxmlformats.org/drawingml/2006/main">
            <a:off x="6638360" y="2294911"/>
            <a:ext cx="256032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50000"/>
                <a:lumOff val="50000"/>
              </a:schemeClr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0.76932</cdr:x>
      <cdr:y>0.71532</cdr:y>
    </cdr:from>
    <cdr:to>
      <cdr:x>0.94112</cdr:x>
      <cdr:y>0.8195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346D8041-4256-C473-BBEF-0593C3B22A38}"/>
            </a:ext>
          </a:extLst>
        </cdr:cNvPr>
        <cdr:cNvGrpSpPr/>
      </cdr:nvGrpSpPr>
      <cdr:grpSpPr>
        <a:xfrm xmlns:a="http://schemas.openxmlformats.org/drawingml/2006/main">
          <a:off x="5003823" y="3751926"/>
          <a:ext cx="1117424" cy="546434"/>
          <a:chOff x="0" y="0"/>
          <a:chExt cx="1114690" cy="559088"/>
        </a:xfrm>
      </cdr:grpSpPr>
      <cdr:sp macro="" textlink="">
        <cdr:nvSpPr>
          <cdr:cNvPr id="3" name="TextBox 2">
            <a:extLst xmlns:a="http://schemas.openxmlformats.org/drawingml/2006/main">
              <a:ext uri="{FF2B5EF4-FFF2-40B4-BE49-F238E27FC236}">
                <a16:creationId xmlns:a16="http://schemas.microsoft.com/office/drawing/2014/main" id="{013391C4-5D15-E940-7FD3-367975A5E786}"/>
              </a:ext>
            </a:extLst>
          </cdr:cNvPr>
          <cdr:cNvSpPr txBox="1"/>
        </cdr:nvSpPr>
        <cdr:spPr>
          <a:xfrm xmlns:a="http://schemas.openxmlformats.org/drawingml/2006/main">
            <a:off x="202687" y="0"/>
            <a:ext cx="909660" cy="30388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Without IRA</a:t>
            </a:r>
          </a:p>
        </cdr:txBody>
      </cdr:sp>
      <cdr:sp macro="" textlink="">
        <cdr:nvSpPr>
          <cdr:cNvPr id="4" name="TextBox 1">
            <a:extLst xmlns:a="http://schemas.openxmlformats.org/drawingml/2006/main">
              <a:ext uri="{FF2B5EF4-FFF2-40B4-BE49-F238E27FC236}">
                <a16:creationId xmlns:a16="http://schemas.microsoft.com/office/drawing/2014/main" id="{B00A8F7C-C545-BDCA-9F20-A9C266609EEC}"/>
              </a:ext>
            </a:extLst>
          </cdr:cNvPr>
          <cdr:cNvSpPr txBox="1"/>
        </cdr:nvSpPr>
        <cdr:spPr>
          <a:xfrm xmlns:a="http://schemas.openxmlformats.org/drawingml/2006/main">
            <a:off x="205031" y="255202"/>
            <a:ext cx="909659" cy="30388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20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With IRA</a:t>
            </a:r>
          </a:p>
        </cdr:txBody>
      </cdr: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ABC43CC8-E588-38BB-9A02-A3BC8D07E236}"/>
              </a:ext>
            </a:extLst>
          </cdr:cNvPr>
          <cdr:cNvCxnSpPr/>
        </cdr:nvCxnSpPr>
        <cdr:spPr>
          <a:xfrm xmlns:a="http://schemas.openxmlformats.org/drawingml/2006/main">
            <a:off x="0" y="146019"/>
            <a:ext cx="255404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75000"/>
                <a:lumOff val="25000"/>
              </a:schemeClr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D4B9646B-9D27-C267-6933-AE7BD5755642}"/>
              </a:ext>
            </a:extLst>
          </cdr:cNvPr>
          <cdr:cNvCxnSpPr/>
        </cdr:nvCxnSpPr>
        <cdr:spPr>
          <a:xfrm xmlns:a="http://schemas.openxmlformats.org/drawingml/2006/main">
            <a:off x="6822" y="407904"/>
            <a:ext cx="255404" cy="0"/>
          </a:xfrm>
          <a:prstGeom xmlns:a="http://schemas.openxmlformats.org/drawingml/2006/main" prst="line">
            <a:avLst/>
          </a:prstGeom>
          <a:ln xmlns:a="http://schemas.openxmlformats.org/drawingml/2006/main" w="31750" cap="rnd">
            <a:solidFill>
              <a:schemeClr val="tx1">
                <a:lumMod val="75000"/>
                <a:lumOff val="25000"/>
              </a:schemeClr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0.73026</cdr:x>
      <cdr:y>0.28986</cdr:y>
    </cdr:from>
    <cdr:to>
      <cdr:x>0.90451</cdr:x>
      <cdr:y>0.34723</cdr:y>
    </cdr:to>
    <cdr:sp macro="" textlink="">
      <cdr:nvSpPr>
        <cdr:cNvPr id="7" name="TextBox 8">
          <a:extLst xmlns:a="http://schemas.openxmlformats.org/drawingml/2006/main">
            <a:ext uri="{FF2B5EF4-FFF2-40B4-BE49-F238E27FC236}">
              <a16:creationId xmlns:a16="http://schemas.microsoft.com/office/drawing/2014/main" id="{A4E3C229-D3B6-F268-8D6D-1CDCB4804021}"/>
            </a:ext>
          </a:extLst>
        </cdr:cNvPr>
        <cdr:cNvSpPr txBox="1"/>
      </cdr:nvSpPr>
      <cdr:spPr>
        <a:xfrm xmlns:a="http://schemas.openxmlformats.org/drawingml/2006/main">
          <a:off x="4749800" y="1520371"/>
          <a:ext cx="1133322" cy="30087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b="1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</a:rPr>
            <a:t>Technology</a:t>
          </a:r>
        </a:p>
      </cdr:txBody>
    </cdr:sp>
  </cdr:relSizeAnchor>
  <cdr:relSizeAnchor xmlns:cdr="http://schemas.openxmlformats.org/drawingml/2006/chartDrawing">
    <cdr:from>
      <cdr:x>0.73026</cdr:x>
      <cdr:y>0.66171</cdr:y>
    </cdr:from>
    <cdr:to>
      <cdr:x>0.90451</cdr:x>
      <cdr:y>0.71907</cdr:y>
    </cdr:to>
    <cdr:sp macro="" textlink="">
      <cdr:nvSpPr>
        <cdr:cNvPr id="8" name="TextBox 8">
          <a:extLst xmlns:a="http://schemas.openxmlformats.org/drawingml/2006/main">
            <a:ext uri="{FF2B5EF4-FFF2-40B4-BE49-F238E27FC236}">
              <a16:creationId xmlns:a16="http://schemas.microsoft.com/office/drawing/2014/main" id="{E4C4BF99-4403-6E47-758E-B8BA1298C040}"/>
            </a:ext>
          </a:extLst>
        </cdr:cNvPr>
        <cdr:cNvSpPr txBox="1"/>
      </cdr:nvSpPr>
      <cdr:spPr>
        <a:xfrm xmlns:a="http://schemas.openxmlformats.org/drawingml/2006/main">
          <a:off x="4749799" y="3470717"/>
          <a:ext cx="1133322" cy="30087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b="1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</a:rPr>
            <a:t>Subsidies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53"/>
  <sheetViews>
    <sheetView tabSelected="1" topLeftCell="I176" zoomScale="70" zoomScaleNormal="70" workbookViewId="0">
      <selection activeCell="Z207" sqref="Z207"/>
    </sheetView>
  </sheetViews>
  <sheetFormatPr defaultRowHeight="14.5" x14ac:dyDescent="0.35"/>
  <cols>
    <col min="1" max="1" width="13.08984375" customWidth="1"/>
    <col min="22" max="22" width="20.453125" customWidth="1"/>
    <col min="23" max="41" width="11.36328125" bestFit="1" customWidth="1"/>
  </cols>
  <sheetData>
    <row r="1" spans="1:41" x14ac:dyDescent="0.35">
      <c r="A1" s="3"/>
      <c r="B1" t="s">
        <v>33</v>
      </c>
    </row>
    <row r="2" spans="1:41" x14ac:dyDescent="0.35">
      <c r="A2" s="4"/>
      <c r="B2" t="s">
        <v>32</v>
      </c>
    </row>
    <row r="4" spans="1:41" x14ac:dyDescent="0.35">
      <c r="A4" s="2" t="s">
        <v>29</v>
      </c>
      <c r="V4" s="2" t="s">
        <v>11</v>
      </c>
    </row>
    <row r="5" spans="1:41" x14ac:dyDescent="0.35">
      <c r="B5">
        <v>2022</v>
      </c>
      <c r="C5">
        <v>2023</v>
      </c>
      <c r="D5">
        <v>2024</v>
      </c>
      <c r="E5">
        <v>2025</v>
      </c>
      <c r="F5">
        <v>2026</v>
      </c>
      <c r="G5">
        <v>2027</v>
      </c>
      <c r="H5">
        <v>2028</v>
      </c>
      <c r="I5">
        <v>2029</v>
      </c>
      <c r="J5">
        <v>2030</v>
      </c>
      <c r="K5">
        <v>2031</v>
      </c>
      <c r="L5">
        <v>2032</v>
      </c>
      <c r="M5">
        <v>2033</v>
      </c>
      <c r="N5">
        <v>2034</v>
      </c>
      <c r="O5">
        <v>2035</v>
      </c>
      <c r="P5">
        <v>2036</v>
      </c>
      <c r="Q5">
        <v>2037</v>
      </c>
      <c r="R5">
        <v>2038</v>
      </c>
      <c r="S5">
        <v>2039</v>
      </c>
      <c r="T5">
        <v>2040</v>
      </c>
      <c r="W5">
        <v>2022</v>
      </c>
      <c r="X5">
        <v>2023</v>
      </c>
      <c r="Y5">
        <v>2024</v>
      </c>
      <c r="Z5">
        <v>2025</v>
      </c>
      <c r="AA5">
        <v>2026</v>
      </c>
      <c r="AB5">
        <v>2027</v>
      </c>
      <c r="AC5">
        <v>2028</v>
      </c>
      <c r="AD5">
        <v>2029</v>
      </c>
      <c r="AE5">
        <v>2030</v>
      </c>
      <c r="AF5">
        <v>2031</v>
      </c>
      <c r="AG5">
        <v>2032</v>
      </c>
      <c r="AH5">
        <v>2033</v>
      </c>
      <c r="AI5">
        <v>2034</v>
      </c>
      <c r="AJ5">
        <v>2035</v>
      </c>
      <c r="AK5">
        <v>2036</v>
      </c>
      <c r="AL5">
        <v>2037</v>
      </c>
      <c r="AM5">
        <v>2038</v>
      </c>
      <c r="AN5">
        <v>2039</v>
      </c>
      <c r="AO5">
        <v>2040</v>
      </c>
    </row>
    <row r="6" spans="1:41" x14ac:dyDescent="0.35">
      <c r="A6" t="s">
        <v>0</v>
      </c>
      <c r="B6" s="5">
        <v>1661</v>
      </c>
      <c r="C6" s="5">
        <v>1614.0138602792833</v>
      </c>
      <c r="D6" s="5">
        <v>1567.0277205585667</v>
      </c>
      <c r="E6" s="5">
        <v>1520.0415808378498</v>
      </c>
      <c r="F6" s="5">
        <v>1473.0554411171331</v>
      </c>
      <c r="G6" s="5">
        <v>1426.0693013964164</v>
      </c>
      <c r="H6" s="5">
        <v>1379.0831616756996</v>
      </c>
      <c r="I6" s="5">
        <v>1332.0970219549829</v>
      </c>
      <c r="J6" s="5">
        <v>1285.1108822342662</v>
      </c>
      <c r="K6" s="5">
        <v>1271.9439435984968</v>
      </c>
      <c r="L6" s="5">
        <v>1258.4648652777498</v>
      </c>
      <c r="M6" s="5">
        <v>1245.3192960903987</v>
      </c>
      <c r="N6" s="5">
        <v>1232.6790272654068</v>
      </c>
      <c r="O6" s="5">
        <v>1220.0653527684819</v>
      </c>
      <c r="P6" s="5">
        <v>1207.5083913962519</v>
      </c>
      <c r="Q6" s="5">
        <v>1195.2067581352785</v>
      </c>
      <c r="R6" s="5">
        <v>1182.9851108981482</v>
      </c>
      <c r="S6" s="5">
        <v>1170.7222000687036</v>
      </c>
      <c r="T6" s="5">
        <v>1158.3068784731383</v>
      </c>
      <c r="V6" t="s">
        <v>0</v>
      </c>
      <c r="W6" s="8">
        <f>B61*(B6*$B104*$B$101+B6*(1-$B104))*1000/(8760*B17)+B28*1000/(8760*B17)+B39</f>
        <v>43.144236706361838</v>
      </c>
      <c r="X6" s="8">
        <f t="shared" ref="X6:AO13" si="0">C61*(C6*$B104*$B$101+C6*(1-$B104))*1000/(8760*C17)+C28*1000/(8760*C17)+C39</f>
        <v>42.204579168401963</v>
      </c>
      <c r="Y6" s="8">
        <f t="shared" si="0"/>
        <v>41.264921630442089</v>
      </c>
      <c r="Z6" s="8">
        <f t="shared" si="0"/>
        <v>40.325264092482207</v>
      </c>
      <c r="AA6" s="8">
        <f t="shared" si="0"/>
        <v>39.385606554522333</v>
      </c>
      <c r="AB6" s="8">
        <f t="shared" si="0"/>
        <v>38.445949016562452</v>
      </c>
      <c r="AC6" s="8">
        <f t="shared" si="0"/>
        <v>37.506291478602563</v>
      </c>
      <c r="AD6" s="8">
        <f t="shared" si="0"/>
        <v>36.566633940642689</v>
      </c>
      <c r="AE6" s="8">
        <f t="shared" si="0"/>
        <v>35.626976402682814</v>
      </c>
      <c r="AF6" s="8">
        <f t="shared" si="0"/>
        <v>35.363655916801299</v>
      </c>
      <c r="AG6" s="8">
        <f t="shared" si="0"/>
        <v>35.094093070733798</v>
      </c>
      <c r="AH6" s="8">
        <f t="shared" si="0"/>
        <v>34.831199944141801</v>
      </c>
      <c r="AI6" s="8">
        <f t="shared" si="0"/>
        <v>34.57841212301323</v>
      </c>
      <c r="AJ6" s="8">
        <f t="shared" si="0"/>
        <v>34.326156151510595</v>
      </c>
      <c r="AK6" s="8">
        <f t="shared" si="0"/>
        <v>34.075034363736137</v>
      </c>
      <c r="AL6" s="8">
        <f t="shared" si="0"/>
        <v>33.829018783575698</v>
      </c>
      <c r="AM6" s="8">
        <f t="shared" si="0"/>
        <v>33.584602812803944</v>
      </c>
      <c r="AN6" s="8">
        <f t="shared" si="0"/>
        <v>33.33936162749464</v>
      </c>
      <c r="AO6" s="8">
        <f t="shared" si="0"/>
        <v>33.091072438537807</v>
      </c>
    </row>
    <row r="7" spans="1:41" x14ac:dyDescent="0.35">
      <c r="A7" t="s">
        <v>1</v>
      </c>
      <c r="B7" s="5">
        <v>4346.2171610866753</v>
      </c>
      <c r="C7" s="5">
        <v>4199.4806675355676</v>
      </c>
      <c r="D7" s="5">
        <v>4052.7441739844598</v>
      </c>
      <c r="E7" s="5">
        <v>3906.0076804333521</v>
      </c>
      <c r="F7" s="5">
        <v>3759.2711868822444</v>
      </c>
      <c r="G7" s="5">
        <v>3612.5346933311366</v>
      </c>
      <c r="H7" s="5">
        <v>3465.7981997800289</v>
      </c>
      <c r="I7" s="5">
        <v>3319.0617062289211</v>
      </c>
      <c r="J7" s="5">
        <v>3172.3252126778134</v>
      </c>
      <c r="K7" s="5">
        <v>3086.3986752982473</v>
      </c>
      <c r="L7" s="5">
        <v>2917.6683638009431</v>
      </c>
      <c r="M7" s="5">
        <v>2849.7723652926475</v>
      </c>
      <c r="N7" s="5">
        <v>2789.8657024818003</v>
      </c>
      <c r="O7" s="5">
        <v>2736.3786517321978</v>
      </c>
      <c r="P7" s="5">
        <v>2685.1102264459319</v>
      </c>
      <c r="Q7" s="5">
        <v>2624.6115415609415</v>
      </c>
      <c r="R7" s="5">
        <v>2586.8006502523599</v>
      </c>
      <c r="S7" s="5">
        <v>2552.4349062553024</v>
      </c>
      <c r="T7" s="5">
        <v>2520.6322499770449</v>
      </c>
      <c r="V7" t="s">
        <v>1</v>
      </c>
      <c r="W7" s="8">
        <f t="shared" ref="W7:W13" si="1">B62*(B7*$B105*$B$101+B7*(1-$B105))*1000/(8760*B18)+B29*1000/(8760*B18)+B40</f>
        <v>111.83552366111277</v>
      </c>
      <c r="X7" s="8">
        <f t="shared" si="0"/>
        <v>109.02326950416948</v>
      </c>
      <c r="Y7" s="8">
        <f t="shared" si="0"/>
        <v>106.21101534722621</v>
      </c>
      <c r="Z7" s="8">
        <f t="shared" si="0"/>
        <v>103.39876119028291</v>
      </c>
      <c r="AA7" s="8">
        <f t="shared" si="0"/>
        <v>100.58650703333963</v>
      </c>
      <c r="AB7" s="8">
        <f t="shared" si="0"/>
        <v>97.774252876396332</v>
      </c>
      <c r="AC7" s="8">
        <f t="shared" si="0"/>
        <v>94.961998719453049</v>
      </c>
      <c r="AD7" s="8">
        <f t="shared" si="0"/>
        <v>92.149744562509781</v>
      </c>
      <c r="AE7" s="8">
        <f t="shared" si="0"/>
        <v>89.33749040556647</v>
      </c>
      <c r="AF7" s="8">
        <f t="shared" si="0"/>
        <v>87.690679471970981</v>
      </c>
      <c r="AG7" s="8">
        <f t="shared" si="0"/>
        <v>84.456906410974696</v>
      </c>
      <c r="AH7" s="8">
        <f t="shared" si="0"/>
        <v>83.155656807526412</v>
      </c>
      <c r="AI7" s="8">
        <f t="shared" si="0"/>
        <v>82.007525504663249</v>
      </c>
      <c r="AJ7" s="8">
        <f t="shared" si="0"/>
        <v>80.98242822195617</v>
      </c>
      <c r="AK7" s="8">
        <f t="shared" si="0"/>
        <v>79.999851641025259</v>
      </c>
      <c r="AL7" s="8">
        <f t="shared" si="0"/>
        <v>78.84037403637501</v>
      </c>
      <c r="AM7" s="8">
        <f t="shared" si="0"/>
        <v>78.115715611691755</v>
      </c>
      <c r="AN7" s="8">
        <f t="shared" si="0"/>
        <v>77.457084591736844</v>
      </c>
      <c r="AO7" s="8">
        <f t="shared" si="0"/>
        <v>76.84757600831675</v>
      </c>
    </row>
    <row r="8" spans="1:41" x14ac:dyDescent="0.35">
      <c r="A8" t="s">
        <v>31</v>
      </c>
      <c r="B8" s="5">
        <v>1457</v>
      </c>
      <c r="C8" s="5">
        <v>1403.2069272541567</v>
      </c>
      <c r="D8" s="5">
        <v>1349.4138545083131</v>
      </c>
      <c r="E8" s="5">
        <v>1295.6207817624697</v>
      </c>
      <c r="F8" s="5">
        <v>1241.8277090166262</v>
      </c>
      <c r="G8" s="5">
        <v>1188.0346362707828</v>
      </c>
      <c r="H8" s="5">
        <v>1134.2415635249395</v>
      </c>
      <c r="I8" s="5">
        <v>1080.4484907790961</v>
      </c>
      <c r="J8" s="5">
        <v>1026.6554180332525</v>
      </c>
      <c r="K8" s="5">
        <v>1007.7913359081803</v>
      </c>
      <c r="L8" s="5">
        <v>989.76634110344116</v>
      </c>
      <c r="M8" s="5">
        <v>972.19237357967631</v>
      </c>
      <c r="N8" s="5">
        <v>955.17365159931694</v>
      </c>
      <c r="O8" s="5">
        <v>938.25157494224527</v>
      </c>
      <c r="P8" s="5">
        <v>922.80998688862132</v>
      </c>
      <c r="Q8" s="5">
        <v>907.67625449658647</v>
      </c>
      <c r="R8" s="5">
        <v>892.68376081001929</v>
      </c>
      <c r="S8" s="5">
        <v>877.71951046817264</v>
      </c>
      <c r="T8" s="5">
        <v>862.68226468290038</v>
      </c>
      <c r="V8" t="s">
        <v>31</v>
      </c>
      <c r="W8" s="8">
        <f t="shared" si="1"/>
        <v>49.244440607187599</v>
      </c>
      <c r="X8" s="8">
        <f t="shared" si="0"/>
        <v>47.594900931997692</v>
      </c>
      <c r="Y8" s="8">
        <f t="shared" si="0"/>
        <v>45.945361256807765</v>
      </c>
      <c r="Z8" s="8">
        <f t="shared" si="0"/>
        <v>44.295821581617851</v>
      </c>
      <c r="AA8" s="8">
        <f t="shared" si="0"/>
        <v>42.646281906427937</v>
      </c>
      <c r="AB8" s="8">
        <f t="shared" si="0"/>
        <v>40.996742231238024</v>
      </c>
      <c r="AC8" s="8">
        <f t="shared" si="0"/>
        <v>39.34720255604811</v>
      </c>
      <c r="AD8" s="8">
        <f t="shared" si="0"/>
        <v>37.697662880858203</v>
      </c>
      <c r="AE8" s="8">
        <f t="shared" si="0"/>
        <v>36.048123205668276</v>
      </c>
      <c r="AF8" s="8">
        <f t="shared" si="0"/>
        <v>35.469664859398179</v>
      </c>
      <c r="AG8" s="8">
        <f t="shared" si="0"/>
        <v>34.916936737396504</v>
      </c>
      <c r="AH8" s="8">
        <f t="shared" si="0"/>
        <v>34.378039158187505</v>
      </c>
      <c r="AI8" s="8">
        <f t="shared" si="0"/>
        <v>33.856167926546455</v>
      </c>
      <c r="AJ8" s="8">
        <f t="shared" si="0"/>
        <v>33.337260279007367</v>
      </c>
      <c r="AK8" s="8">
        <f t="shared" si="0"/>
        <v>32.863751129181765</v>
      </c>
      <c r="AL8" s="8">
        <f t="shared" si="0"/>
        <v>32.399682230713843</v>
      </c>
      <c r="AM8" s="8">
        <f t="shared" si="0"/>
        <v>31.93994435177035</v>
      </c>
      <c r="AN8" s="8">
        <f t="shared" si="0"/>
        <v>31.481072541919001</v>
      </c>
      <c r="AO8" s="8">
        <f t="shared" si="0"/>
        <v>31.019962360584262</v>
      </c>
    </row>
    <row r="9" spans="1:41" x14ac:dyDescent="0.35">
      <c r="A9" t="s">
        <v>2</v>
      </c>
      <c r="B9" s="5">
        <v>935</v>
      </c>
      <c r="C9" s="5">
        <v>908.23527961020659</v>
      </c>
      <c r="D9" s="5">
        <v>881.47055922041318</v>
      </c>
      <c r="E9" s="5">
        <v>854.70583883061977</v>
      </c>
      <c r="F9" s="5">
        <v>827.94111844082636</v>
      </c>
      <c r="G9" s="5">
        <v>801.17639805103295</v>
      </c>
      <c r="H9" s="5">
        <v>774.41167766123942</v>
      </c>
      <c r="I9" s="5">
        <v>747.64695727144601</v>
      </c>
      <c r="J9" s="5">
        <v>720.8822368816526</v>
      </c>
      <c r="K9" s="5">
        <v>720.8822368816526</v>
      </c>
      <c r="L9" s="5">
        <v>720.8822368816526</v>
      </c>
      <c r="M9" s="5">
        <v>720.8822368816526</v>
      </c>
      <c r="N9" s="5">
        <v>720.8822368816526</v>
      </c>
      <c r="O9" s="5">
        <v>720.8822368816526</v>
      </c>
      <c r="P9" s="5">
        <v>720.8822368816526</v>
      </c>
      <c r="Q9" s="5">
        <v>720.8822368816526</v>
      </c>
      <c r="R9" s="5">
        <v>720.8822368816526</v>
      </c>
      <c r="S9" s="5">
        <v>720.8822368816526</v>
      </c>
      <c r="T9" s="5">
        <v>720.8822368816526</v>
      </c>
      <c r="V9" t="s">
        <v>2</v>
      </c>
      <c r="W9" s="8">
        <f t="shared" si="1"/>
        <v>45.228517367368525</v>
      </c>
      <c r="X9" s="8">
        <f t="shared" si="0"/>
        <v>44.818153486623856</v>
      </c>
      <c r="Y9" s="8">
        <f t="shared" si="0"/>
        <v>44.407789605879195</v>
      </c>
      <c r="Z9" s="8">
        <f t="shared" si="0"/>
        <v>43.997425725134534</v>
      </c>
      <c r="AA9" s="8">
        <f t="shared" si="0"/>
        <v>43.587061844389865</v>
      </c>
      <c r="AB9" s="8">
        <f t="shared" si="0"/>
        <v>43.176697963645204</v>
      </c>
      <c r="AC9" s="8">
        <f t="shared" si="0"/>
        <v>42.766334082900542</v>
      </c>
      <c r="AD9" s="8">
        <f t="shared" si="0"/>
        <v>42.355970202155873</v>
      </c>
      <c r="AE9" s="8">
        <f t="shared" si="0"/>
        <v>41.945606321411205</v>
      </c>
      <c r="AF9" s="8">
        <f t="shared" si="0"/>
        <v>41.945606321411205</v>
      </c>
      <c r="AG9" s="8">
        <f t="shared" si="0"/>
        <v>41.945606321411205</v>
      </c>
      <c r="AH9" s="8">
        <f t="shared" si="0"/>
        <v>41.945606321411205</v>
      </c>
      <c r="AI9" s="8">
        <f t="shared" si="0"/>
        <v>41.945606321411205</v>
      </c>
      <c r="AJ9" s="8">
        <f t="shared" si="0"/>
        <v>41.945606321411205</v>
      </c>
      <c r="AK9" s="8">
        <f t="shared" si="0"/>
        <v>41.945606321411205</v>
      </c>
      <c r="AL9" s="8">
        <f t="shared" si="0"/>
        <v>41.945606321411205</v>
      </c>
      <c r="AM9" s="8">
        <f t="shared" si="0"/>
        <v>41.945606321411205</v>
      </c>
      <c r="AN9" s="8">
        <f t="shared" si="0"/>
        <v>41.945606321411205</v>
      </c>
      <c r="AO9" s="8">
        <f t="shared" si="0"/>
        <v>41.945606321411205</v>
      </c>
    </row>
    <row r="10" spans="1:41" x14ac:dyDescent="0.35">
      <c r="A10" t="s">
        <v>3</v>
      </c>
      <c r="B10" s="5">
        <v>3008.7503270630109</v>
      </c>
      <c r="C10" s="5">
        <v>2958.2881526534634</v>
      </c>
      <c r="D10" s="5">
        <v>2907.8259782439154</v>
      </c>
      <c r="E10" s="5">
        <v>2857.3638038343679</v>
      </c>
      <c r="F10" s="5">
        <v>2806.9016294248204</v>
      </c>
      <c r="G10" s="5">
        <v>2756.4394550152724</v>
      </c>
      <c r="H10" s="5">
        <v>2705.9772806057249</v>
      </c>
      <c r="I10" s="5">
        <v>2655.5151061961769</v>
      </c>
      <c r="J10" s="5">
        <v>2605.0529317866294</v>
      </c>
      <c r="K10" s="5">
        <v>2580.242903864852</v>
      </c>
      <c r="L10" s="5">
        <v>2555.4328759430746</v>
      </c>
      <c r="M10" s="5">
        <v>2530.6228480212972</v>
      </c>
      <c r="N10" s="5">
        <v>2505.8128200995197</v>
      </c>
      <c r="O10" s="5">
        <v>2481.0027921777423</v>
      </c>
      <c r="P10" s="5">
        <v>2473.5597838012091</v>
      </c>
      <c r="Q10" s="5">
        <v>2466.1167754246758</v>
      </c>
      <c r="R10" s="5">
        <v>2458.6737670481425</v>
      </c>
      <c r="S10" s="5">
        <v>2451.2307586716092</v>
      </c>
      <c r="T10" s="5">
        <v>2443.787750295076</v>
      </c>
      <c r="V10" t="s">
        <v>3</v>
      </c>
      <c r="W10" s="8">
        <f t="shared" si="1"/>
        <v>65.592045114274441</v>
      </c>
      <c r="X10" s="8">
        <f t="shared" si="0"/>
        <v>65.045904213251646</v>
      </c>
      <c r="Y10" s="8">
        <f t="shared" si="0"/>
        <v>64.499763312228822</v>
      </c>
      <c r="Z10" s="8">
        <f t="shared" si="0"/>
        <v>63.953622411206013</v>
      </c>
      <c r="AA10" s="8">
        <f t="shared" si="0"/>
        <v>63.407481510183196</v>
      </c>
      <c r="AB10" s="8">
        <f t="shared" si="0"/>
        <v>62.861340609160386</v>
      </c>
      <c r="AC10" s="8">
        <f t="shared" si="0"/>
        <v>62.31519970813757</v>
      </c>
      <c r="AD10" s="8">
        <f t="shared" si="0"/>
        <v>61.769058807114746</v>
      </c>
      <c r="AE10" s="8">
        <f t="shared" si="0"/>
        <v>61.222917906091936</v>
      </c>
      <c r="AF10" s="8">
        <f t="shared" si="0"/>
        <v>60.954404486641728</v>
      </c>
      <c r="AG10" s="8">
        <f t="shared" si="0"/>
        <v>60.685891067191505</v>
      </c>
      <c r="AH10" s="8">
        <f t="shared" si="0"/>
        <v>60.41737764774129</v>
      </c>
      <c r="AI10" s="8">
        <f t="shared" si="0"/>
        <v>60.148864228291082</v>
      </c>
      <c r="AJ10" s="8">
        <f t="shared" si="0"/>
        <v>59.880350808840866</v>
      </c>
      <c r="AK10" s="8">
        <f t="shared" si="0"/>
        <v>59.799796783005803</v>
      </c>
      <c r="AL10" s="8">
        <f t="shared" si="0"/>
        <v>59.71924275717074</v>
      </c>
      <c r="AM10" s="8">
        <f t="shared" si="0"/>
        <v>59.63868873133567</v>
      </c>
      <c r="AN10" s="8">
        <f t="shared" si="0"/>
        <v>59.558134705500606</v>
      </c>
      <c r="AO10" s="8">
        <f t="shared" si="0"/>
        <v>59.477580679665543</v>
      </c>
    </row>
    <row r="11" spans="1:41" x14ac:dyDescent="0.35">
      <c r="A11" t="s">
        <v>5</v>
      </c>
      <c r="B11" s="5">
        <v>5900</v>
      </c>
      <c r="C11" s="5">
        <f>B11</f>
        <v>5900</v>
      </c>
      <c r="D11" s="5">
        <f t="shared" ref="D11:T11" si="2">C11</f>
        <v>5900</v>
      </c>
      <c r="E11" s="5">
        <f t="shared" si="2"/>
        <v>5900</v>
      </c>
      <c r="F11" s="5">
        <f t="shared" si="2"/>
        <v>5900</v>
      </c>
      <c r="G11" s="5">
        <f t="shared" si="2"/>
        <v>5900</v>
      </c>
      <c r="H11" s="5">
        <f t="shared" si="2"/>
        <v>5900</v>
      </c>
      <c r="I11" s="5">
        <f t="shared" si="2"/>
        <v>5900</v>
      </c>
      <c r="J11" s="5">
        <f t="shared" si="2"/>
        <v>5900</v>
      </c>
      <c r="K11" s="5">
        <f t="shared" si="2"/>
        <v>5900</v>
      </c>
      <c r="L11" s="5">
        <f t="shared" si="2"/>
        <v>5900</v>
      </c>
      <c r="M11" s="5">
        <f t="shared" si="2"/>
        <v>5900</v>
      </c>
      <c r="N11" s="5">
        <f t="shared" si="2"/>
        <v>5900</v>
      </c>
      <c r="O11" s="5">
        <f t="shared" si="2"/>
        <v>5900</v>
      </c>
      <c r="P11" s="5">
        <f t="shared" si="2"/>
        <v>5900</v>
      </c>
      <c r="Q11" s="5">
        <f t="shared" si="2"/>
        <v>5900</v>
      </c>
      <c r="R11" s="5">
        <f t="shared" si="2"/>
        <v>5900</v>
      </c>
      <c r="S11" s="5">
        <f t="shared" si="2"/>
        <v>5900</v>
      </c>
      <c r="T11" s="5">
        <f t="shared" si="2"/>
        <v>5900</v>
      </c>
      <c r="V11" t="s">
        <v>5</v>
      </c>
      <c r="W11" s="8">
        <f t="shared" si="1"/>
        <v>1878.6439144427552</v>
      </c>
      <c r="X11" s="8">
        <f t="shared" si="0"/>
        <v>1878.6439144427552</v>
      </c>
      <c r="Y11" s="8">
        <f t="shared" si="0"/>
        <v>1878.6439144427552</v>
      </c>
      <c r="Z11" s="8">
        <f t="shared" si="0"/>
        <v>1878.6439144427552</v>
      </c>
      <c r="AA11" s="8">
        <f t="shared" si="0"/>
        <v>1878.6439144427552</v>
      </c>
      <c r="AB11" s="8">
        <f t="shared" si="0"/>
        <v>1878.6439144427552</v>
      </c>
      <c r="AC11" s="8">
        <f t="shared" si="0"/>
        <v>1878.6439144427552</v>
      </c>
      <c r="AD11" s="8">
        <f t="shared" si="0"/>
        <v>1878.6439144427552</v>
      </c>
      <c r="AE11" s="8">
        <f t="shared" si="0"/>
        <v>1878.6439144427552</v>
      </c>
      <c r="AF11" s="8">
        <f t="shared" si="0"/>
        <v>1878.6439144427552</v>
      </c>
      <c r="AG11" s="8">
        <f t="shared" si="0"/>
        <v>1878.6439144427552</v>
      </c>
      <c r="AH11" s="8">
        <f t="shared" si="0"/>
        <v>1878.6439144427552</v>
      </c>
      <c r="AI11" s="8">
        <f t="shared" si="0"/>
        <v>1878.6439144427552</v>
      </c>
      <c r="AJ11" s="8">
        <f t="shared" si="0"/>
        <v>1878.6439144427552</v>
      </c>
      <c r="AK11" s="8">
        <f t="shared" si="0"/>
        <v>1878.6439144427552</v>
      </c>
      <c r="AL11" s="8">
        <f t="shared" si="0"/>
        <v>1878.6439144427552</v>
      </c>
      <c r="AM11" s="8">
        <f t="shared" si="0"/>
        <v>1878.6439144427552</v>
      </c>
      <c r="AN11" s="8">
        <f t="shared" si="0"/>
        <v>1878.6439144427552</v>
      </c>
      <c r="AO11" s="8">
        <f t="shared" si="0"/>
        <v>1878.6439144427552</v>
      </c>
    </row>
    <row r="12" spans="1:41" x14ac:dyDescent="0.35">
      <c r="A12" t="s">
        <v>7</v>
      </c>
      <c r="B12" s="5">
        <v>2200</v>
      </c>
      <c r="C12" s="5">
        <f>B12</f>
        <v>2200</v>
      </c>
      <c r="D12" s="5">
        <f t="shared" ref="D12:T12" si="3">C12</f>
        <v>2200</v>
      </c>
      <c r="E12" s="5">
        <f t="shared" si="3"/>
        <v>2200</v>
      </c>
      <c r="F12" s="5">
        <f t="shared" si="3"/>
        <v>2200</v>
      </c>
      <c r="G12" s="5">
        <f t="shared" si="3"/>
        <v>2200</v>
      </c>
      <c r="H12" s="5">
        <f t="shared" si="3"/>
        <v>2200</v>
      </c>
      <c r="I12" s="5">
        <f t="shared" si="3"/>
        <v>2200</v>
      </c>
      <c r="J12" s="5">
        <f t="shared" si="3"/>
        <v>2200</v>
      </c>
      <c r="K12" s="5">
        <f t="shared" si="3"/>
        <v>2200</v>
      </c>
      <c r="L12" s="5">
        <f t="shared" si="3"/>
        <v>2200</v>
      </c>
      <c r="M12" s="5">
        <f t="shared" si="3"/>
        <v>2200</v>
      </c>
      <c r="N12" s="5">
        <f t="shared" si="3"/>
        <v>2200</v>
      </c>
      <c r="O12" s="5">
        <f t="shared" si="3"/>
        <v>2200</v>
      </c>
      <c r="P12" s="5">
        <f t="shared" si="3"/>
        <v>2200</v>
      </c>
      <c r="Q12" s="5">
        <f t="shared" si="3"/>
        <v>2200</v>
      </c>
      <c r="R12" s="5">
        <f t="shared" si="3"/>
        <v>2200</v>
      </c>
      <c r="S12" s="5">
        <f t="shared" si="3"/>
        <v>2200</v>
      </c>
      <c r="T12" s="5">
        <f t="shared" si="3"/>
        <v>2200</v>
      </c>
      <c r="V12" t="s">
        <v>7</v>
      </c>
      <c r="W12" s="8">
        <f t="shared" si="1"/>
        <v>74.786146618915467</v>
      </c>
      <c r="X12" s="8">
        <f t="shared" si="0"/>
        <v>74.786146618915467</v>
      </c>
      <c r="Y12" s="8">
        <f t="shared" si="0"/>
        <v>74.786146618915467</v>
      </c>
      <c r="Z12" s="8">
        <f t="shared" si="0"/>
        <v>74.786146618915467</v>
      </c>
      <c r="AA12" s="8">
        <f t="shared" si="0"/>
        <v>74.786146618915467</v>
      </c>
      <c r="AB12" s="8">
        <f t="shared" si="0"/>
        <v>74.786146618915467</v>
      </c>
      <c r="AC12" s="8">
        <f t="shared" si="0"/>
        <v>74.786146618915467</v>
      </c>
      <c r="AD12" s="8">
        <f t="shared" si="0"/>
        <v>74.786146618915467</v>
      </c>
      <c r="AE12" s="8">
        <f t="shared" si="0"/>
        <v>74.786146618915467</v>
      </c>
      <c r="AF12" s="8">
        <f t="shared" si="0"/>
        <v>74.786146618915467</v>
      </c>
      <c r="AG12" s="8">
        <f t="shared" si="0"/>
        <v>74.786146618915467</v>
      </c>
      <c r="AH12" s="8">
        <f t="shared" si="0"/>
        <v>74.786146618915467</v>
      </c>
      <c r="AI12" s="8">
        <f t="shared" si="0"/>
        <v>74.786146618915467</v>
      </c>
      <c r="AJ12" s="8">
        <f t="shared" si="0"/>
        <v>74.786146618915467</v>
      </c>
      <c r="AK12" s="8">
        <f t="shared" si="0"/>
        <v>74.786146618915467</v>
      </c>
      <c r="AL12" s="8">
        <f t="shared" si="0"/>
        <v>74.786146618915467</v>
      </c>
      <c r="AM12" s="8">
        <f t="shared" si="0"/>
        <v>74.786146618915467</v>
      </c>
      <c r="AN12" s="8">
        <f t="shared" si="0"/>
        <v>74.786146618915467</v>
      </c>
      <c r="AO12" s="8">
        <f t="shared" si="0"/>
        <v>74.786146618915467</v>
      </c>
    </row>
    <row r="13" spans="1:41" x14ac:dyDescent="0.35">
      <c r="A13" t="s">
        <v>6</v>
      </c>
      <c r="B13" s="5">
        <f>C13+20</f>
        <v>5160</v>
      </c>
      <c r="C13" s="5">
        <f>D13+20</f>
        <v>5140</v>
      </c>
      <c r="D13" s="5">
        <f>E13+20</f>
        <v>5120</v>
      </c>
      <c r="E13" s="5">
        <v>5100</v>
      </c>
      <c r="F13" s="5">
        <f>E13-20</f>
        <v>5080</v>
      </c>
      <c r="G13" s="5">
        <f t="shared" ref="G13:I13" si="4">F13-20</f>
        <v>5060</v>
      </c>
      <c r="H13" s="5">
        <f t="shared" si="4"/>
        <v>5040</v>
      </c>
      <c r="I13" s="5">
        <f t="shared" si="4"/>
        <v>5020</v>
      </c>
      <c r="J13" s="5">
        <v>5000</v>
      </c>
      <c r="K13" s="5">
        <f>J13-20</f>
        <v>4980</v>
      </c>
      <c r="L13" s="5">
        <f t="shared" ref="L13:N13" si="5">K13-20</f>
        <v>4960</v>
      </c>
      <c r="M13" s="5">
        <f t="shared" si="5"/>
        <v>4940</v>
      </c>
      <c r="N13" s="5">
        <f t="shared" si="5"/>
        <v>4920</v>
      </c>
      <c r="O13" s="5">
        <v>4900</v>
      </c>
      <c r="P13" s="5">
        <f>O13-20</f>
        <v>4880</v>
      </c>
      <c r="Q13" s="5">
        <f t="shared" ref="Q13:S13" si="6">P13-20</f>
        <v>4860</v>
      </c>
      <c r="R13" s="5">
        <f t="shared" si="6"/>
        <v>4840</v>
      </c>
      <c r="S13" s="5">
        <f t="shared" si="6"/>
        <v>4820</v>
      </c>
      <c r="T13" s="5">
        <v>4800</v>
      </c>
      <c r="V13" t="s">
        <v>6</v>
      </c>
      <c r="W13" s="8">
        <f t="shared" si="1"/>
        <v>72.789345769791055</v>
      </c>
      <c r="X13" s="8">
        <f t="shared" si="0"/>
        <v>72.591510046535021</v>
      </c>
      <c r="Y13" s="8">
        <f t="shared" si="0"/>
        <v>72.393674323278987</v>
      </c>
      <c r="Z13" s="8">
        <f t="shared" si="0"/>
        <v>72.195838600022967</v>
      </c>
      <c r="AA13" s="8">
        <f t="shared" si="0"/>
        <v>71.998002876766932</v>
      </c>
      <c r="AB13" s="8">
        <f t="shared" si="0"/>
        <v>71.800167153510898</v>
      </c>
      <c r="AC13" s="8">
        <f t="shared" si="0"/>
        <v>71.602331430254878</v>
      </c>
      <c r="AD13" s="8">
        <f t="shared" si="0"/>
        <v>71.404495706998858</v>
      </c>
      <c r="AE13" s="8">
        <f t="shared" si="0"/>
        <v>71.206659983742824</v>
      </c>
      <c r="AF13" s="8">
        <f t="shared" si="0"/>
        <v>71.00882426048679</v>
      </c>
      <c r="AG13" s="8">
        <f t="shared" si="0"/>
        <v>70.810988537230756</v>
      </c>
      <c r="AH13" s="8">
        <f t="shared" si="0"/>
        <v>70.613152813974722</v>
      </c>
      <c r="AI13" s="8">
        <f t="shared" si="0"/>
        <v>70.415317090718702</v>
      </c>
      <c r="AJ13" s="8">
        <f t="shared" si="0"/>
        <v>70.217481367462668</v>
      </c>
      <c r="AK13" s="8">
        <f t="shared" si="0"/>
        <v>70.019645644206634</v>
      </c>
      <c r="AL13" s="8">
        <f t="shared" si="0"/>
        <v>69.821809920950614</v>
      </c>
      <c r="AM13" s="8">
        <f t="shared" si="0"/>
        <v>69.623974197694565</v>
      </c>
      <c r="AN13" s="8">
        <f t="shared" si="0"/>
        <v>69.426138474438545</v>
      </c>
      <c r="AO13" s="8">
        <f t="shared" si="0"/>
        <v>69.228302751182525</v>
      </c>
    </row>
    <row r="15" spans="1:41" x14ac:dyDescent="0.35">
      <c r="A15" s="2" t="s">
        <v>4</v>
      </c>
      <c r="V15" s="2" t="s">
        <v>12</v>
      </c>
    </row>
    <row r="16" spans="1:41" x14ac:dyDescent="0.35">
      <c r="B16">
        <f>B5</f>
        <v>2022</v>
      </c>
      <c r="C16">
        <f t="shared" ref="C16:T16" si="7">C5</f>
        <v>2023</v>
      </c>
      <c r="D16">
        <f t="shared" si="7"/>
        <v>2024</v>
      </c>
      <c r="E16">
        <f t="shared" si="7"/>
        <v>2025</v>
      </c>
      <c r="F16">
        <f t="shared" si="7"/>
        <v>2026</v>
      </c>
      <c r="G16">
        <f t="shared" si="7"/>
        <v>2027</v>
      </c>
      <c r="H16">
        <f t="shared" si="7"/>
        <v>2028</v>
      </c>
      <c r="I16">
        <f t="shared" si="7"/>
        <v>2029</v>
      </c>
      <c r="J16">
        <f t="shared" si="7"/>
        <v>2030</v>
      </c>
      <c r="K16">
        <f t="shared" si="7"/>
        <v>2031</v>
      </c>
      <c r="L16">
        <f t="shared" si="7"/>
        <v>2032</v>
      </c>
      <c r="M16">
        <f t="shared" si="7"/>
        <v>2033</v>
      </c>
      <c r="N16">
        <f t="shared" si="7"/>
        <v>2034</v>
      </c>
      <c r="O16">
        <f t="shared" si="7"/>
        <v>2035</v>
      </c>
      <c r="P16">
        <f t="shared" si="7"/>
        <v>2036</v>
      </c>
      <c r="Q16">
        <f t="shared" si="7"/>
        <v>2037</v>
      </c>
      <c r="R16">
        <f t="shared" si="7"/>
        <v>2038</v>
      </c>
      <c r="S16">
        <f t="shared" si="7"/>
        <v>2039</v>
      </c>
      <c r="T16">
        <f t="shared" si="7"/>
        <v>2040</v>
      </c>
      <c r="W16">
        <f>W5</f>
        <v>2022</v>
      </c>
      <c r="X16">
        <f t="shared" ref="X16:AO16" si="8">X5</f>
        <v>2023</v>
      </c>
      <c r="Y16">
        <f t="shared" si="8"/>
        <v>2024</v>
      </c>
      <c r="Z16">
        <f t="shared" si="8"/>
        <v>2025</v>
      </c>
      <c r="AA16">
        <f t="shared" si="8"/>
        <v>2026</v>
      </c>
      <c r="AB16">
        <f t="shared" si="8"/>
        <v>2027</v>
      </c>
      <c r="AC16">
        <f t="shared" si="8"/>
        <v>2028</v>
      </c>
      <c r="AD16">
        <f t="shared" si="8"/>
        <v>2029</v>
      </c>
      <c r="AE16">
        <f t="shared" si="8"/>
        <v>2030</v>
      </c>
      <c r="AF16">
        <f t="shared" si="8"/>
        <v>2031</v>
      </c>
      <c r="AG16">
        <f t="shared" si="8"/>
        <v>2032</v>
      </c>
      <c r="AH16">
        <f t="shared" si="8"/>
        <v>2033</v>
      </c>
      <c r="AI16">
        <f t="shared" si="8"/>
        <v>2034</v>
      </c>
      <c r="AJ16">
        <f t="shared" si="8"/>
        <v>2035</v>
      </c>
      <c r="AK16">
        <f t="shared" si="8"/>
        <v>2036</v>
      </c>
      <c r="AL16">
        <f t="shared" si="8"/>
        <v>2037</v>
      </c>
      <c r="AM16">
        <f t="shared" si="8"/>
        <v>2038</v>
      </c>
      <c r="AN16">
        <f t="shared" si="8"/>
        <v>2039</v>
      </c>
      <c r="AO16">
        <f t="shared" si="8"/>
        <v>2040</v>
      </c>
    </row>
    <row r="17" spans="1:41" x14ac:dyDescent="0.35">
      <c r="A17" t="str">
        <f>A6</f>
        <v>Onshore</v>
      </c>
      <c r="B17" s="3">
        <v>0.46</v>
      </c>
      <c r="C17">
        <f>B17</f>
        <v>0.46</v>
      </c>
      <c r="D17">
        <f t="shared" ref="D17:T24" si="9">C17</f>
        <v>0.46</v>
      </c>
      <c r="E17">
        <f t="shared" si="9"/>
        <v>0.46</v>
      </c>
      <c r="F17">
        <f t="shared" si="9"/>
        <v>0.46</v>
      </c>
      <c r="G17">
        <f t="shared" si="9"/>
        <v>0.46</v>
      </c>
      <c r="H17">
        <f t="shared" si="9"/>
        <v>0.46</v>
      </c>
      <c r="I17">
        <f t="shared" si="9"/>
        <v>0.46</v>
      </c>
      <c r="J17">
        <f t="shared" si="9"/>
        <v>0.46</v>
      </c>
      <c r="K17">
        <f t="shared" si="9"/>
        <v>0.46</v>
      </c>
      <c r="L17">
        <f t="shared" si="9"/>
        <v>0.46</v>
      </c>
      <c r="M17">
        <f t="shared" si="9"/>
        <v>0.46</v>
      </c>
      <c r="N17">
        <f t="shared" si="9"/>
        <v>0.46</v>
      </c>
      <c r="O17">
        <f t="shared" si="9"/>
        <v>0.46</v>
      </c>
      <c r="P17">
        <f t="shared" si="9"/>
        <v>0.46</v>
      </c>
      <c r="Q17">
        <f t="shared" si="9"/>
        <v>0.46</v>
      </c>
      <c r="R17">
        <f t="shared" si="9"/>
        <v>0.46</v>
      </c>
      <c r="S17">
        <f t="shared" si="9"/>
        <v>0.46</v>
      </c>
      <c r="T17">
        <f t="shared" si="9"/>
        <v>0.46</v>
      </c>
      <c r="V17" t="str">
        <f>V6</f>
        <v>Onshore</v>
      </c>
      <c r="W17" s="8">
        <f>W6-B72</f>
        <v>43.144236706361838</v>
      </c>
      <c r="X17" s="8">
        <f t="shared" ref="X17:AO24" si="10">X6-C72</f>
        <v>33.537912501735299</v>
      </c>
      <c r="Y17" s="8">
        <f t="shared" si="10"/>
        <v>32.598254963775425</v>
      </c>
      <c r="Z17" s="8">
        <f t="shared" si="10"/>
        <v>31.658597425815543</v>
      </c>
      <c r="AA17" s="8">
        <f t="shared" si="10"/>
        <v>30.718939887855669</v>
      </c>
      <c r="AB17" s="8">
        <f t="shared" si="10"/>
        <v>29.779282349895787</v>
      </c>
      <c r="AC17" s="8">
        <f t="shared" si="10"/>
        <v>28.839624811935899</v>
      </c>
      <c r="AD17" s="8">
        <f t="shared" si="10"/>
        <v>27.899967273976024</v>
      </c>
      <c r="AE17" s="8">
        <f t="shared" si="10"/>
        <v>26.96030973601615</v>
      </c>
      <c r="AF17" s="8">
        <f t="shared" si="10"/>
        <v>26.696989250134635</v>
      </c>
      <c r="AG17" s="8">
        <f t="shared" si="10"/>
        <v>26.427426404067134</v>
      </c>
      <c r="AH17" s="8">
        <f t="shared" si="10"/>
        <v>28.331199944141801</v>
      </c>
      <c r="AI17" s="8">
        <f t="shared" si="10"/>
        <v>30.245078789679898</v>
      </c>
      <c r="AJ17" s="8">
        <f t="shared" si="10"/>
        <v>34.326156151510595</v>
      </c>
      <c r="AK17" s="8">
        <f t="shared" si="10"/>
        <v>34.075034363736137</v>
      </c>
      <c r="AL17" s="8">
        <f t="shared" si="10"/>
        <v>33.829018783575698</v>
      </c>
      <c r="AM17" s="8">
        <f t="shared" si="10"/>
        <v>33.584602812803944</v>
      </c>
      <c r="AN17" s="8">
        <f t="shared" si="10"/>
        <v>33.33936162749464</v>
      </c>
      <c r="AO17" s="8">
        <f t="shared" si="10"/>
        <v>33.091072438537807</v>
      </c>
    </row>
    <row r="18" spans="1:41" x14ac:dyDescent="0.35">
      <c r="A18" t="str">
        <f t="shared" ref="A18:A23" si="11">A7</f>
        <v>Offshore</v>
      </c>
      <c r="B18" s="3">
        <v>0.48</v>
      </c>
      <c r="C18">
        <f t="shared" ref="C18:R24" si="12">B18</f>
        <v>0.48</v>
      </c>
      <c r="D18">
        <f t="shared" si="12"/>
        <v>0.48</v>
      </c>
      <c r="E18">
        <f t="shared" si="12"/>
        <v>0.48</v>
      </c>
      <c r="F18">
        <f t="shared" si="12"/>
        <v>0.48</v>
      </c>
      <c r="G18">
        <f t="shared" si="12"/>
        <v>0.48</v>
      </c>
      <c r="H18">
        <f t="shared" si="12"/>
        <v>0.48</v>
      </c>
      <c r="I18">
        <f t="shared" si="12"/>
        <v>0.48</v>
      </c>
      <c r="J18">
        <f t="shared" si="12"/>
        <v>0.48</v>
      </c>
      <c r="K18">
        <f t="shared" si="12"/>
        <v>0.48</v>
      </c>
      <c r="L18">
        <f t="shared" si="12"/>
        <v>0.48</v>
      </c>
      <c r="M18">
        <f t="shared" si="12"/>
        <v>0.48</v>
      </c>
      <c r="N18">
        <f t="shared" si="12"/>
        <v>0.48</v>
      </c>
      <c r="O18">
        <f t="shared" si="12"/>
        <v>0.48</v>
      </c>
      <c r="P18">
        <f t="shared" si="12"/>
        <v>0.48</v>
      </c>
      <c r="Q18">
        <f t="shared" si="12"/>
        <v>0.48</v>
      </c>
      <c r="R18">
        <f t="shared" si="12"/>
        <v>0.48</v>
      </c>
      <c r="S18">
        <f t="shared" si="9"/>
        <v>0.48</v>
      </c>
      <c r="T18">
        <f t="shared" si="9"/>
        <v>0.48</v>
      </c>
      <c r="V18" t="str">
        <f t="shared" ref="V18:V23" si="13">V7</f>
        <v>Offshore</v>
      </c>
      <c r="W18" s="8">
        <f t="shared" ref="W18:W24" si="14">W7-B73</f>
        <v>111.83552366111277</v>
      </c>
      <c r="X18" s="8">
        <f t="shared" si="10"/>
        <v>84.877932488535066</v>
      </c>
      <c r="Y18" s="8">
        <f t="shared" si="10"/>
        <v>82.909354578674794</v>
      </c>
      <c r="Z18" s="8">
        <f t="shared" si="10"/>
        <v>80.940776668814479</v>
      </c>
      <c r="AA18" s="8">
        <f t="shared" si="10"/>
        <v>78.972198758954178</v>
      </c>
      <c r="AB18" s="8">
        <f t="shared" si="10"/>
        <v>77.003620849093878</v>
      </c>
      <c r="AC18" s="8">
        <f t="shared" si="10"/>
        <v>75.035042939233577</v>
      </c>
      <c r="AD18" s="8">
        <f t="shared" si="10"/>
        <v>73.06646502937329</v>
      </c>
      <c r="AE18" s="8">
        <f t="shared" si="10"/>
        <v>71.097887119512961</v>
      </c>
      <c r="AF18" s="8">
        <f t="shared" si="10"/>
        <v>69.945119465996129</v>
      </c>
      <c r="AG18" s="8">
        <f t="shared" si="10"/>
        <v>67.681478323298734</v>
      </c>
      <c r="AH18" s="8">
        <f t="shared" si="10"/>
        <v>70.574085741769437</v>
      </c>
      <c r="AI18" s="8">
        <f t="shared" si="10"/>
        <v>73.619811460825261</v>
      </c>
      <c r="AJ18" s="8">
        <f t="shared" si="10"/>
        <v>80.98242822195617</v>
      </c>
      <c r="AK18" s="8">
        <f t="shared" si="10"/>
        <v>79.999851641025259</v>
      </c>
      <c r="AL18" s="8">
        <f t="shared" si="10"/>
        <v>78.84037403637501</v>
      </c>
      <c r="AM18" s="8">
        <f t="shared" si="10"/>
        <v>78.115715611691755</v>
      </c>
      <c r="AN18" s="8">
        <f t="shared" si="10"/>
        <v>77.457084591736844</v>
      </c>
      <c r="AO18" s="8">
        <f t="shared" si="10"/>
        <v>76.84757600831675</v>
      </c>
    </row>
    <row r="19" spans="1:41" x14ac:dyDescent="0.35">
      <c r="A19" t="str">
        <f t="shared" si="11"/>
        <v>Utility-Scale PV</v>
      </c>
      <c r="B19" s="3">
        <v>0.3</v>
      </c>
      <c r="C19">
        <f t="shared" si="12"/>
        <v>0.3</v>
      </c>
      <c r="D19">
        <f t="shared" si="9"/>
        <v>0.3</v>
      </c>
      <c r="E19">
        <f t="shared" si="9"/>
        <v>0.3</v>
      </c>
      <c r="F19">
        <f t="shared" si="9"/>
        <v>0.3</v>
      </c>
      <c r="G19">
        <f t="shared" si="9"/>
        <v>0.3</v>
      </c>
      <c r="H19">
        <f t="shared" si="9"/>
        <v>0.3</v>
      </c>
      <c r="I19">
        <f t="shared" si="9"/>
        <v>0.3</v>
      </c>
      <c r="J19">
        <f t="shared" si="9"/>
        <v>0.3</v>
      </c>
      <c r="K19">
        <f t="shared" si="9"/>
        <v>0.3</v>
      </c>
      <c r="L19">
        <f t="shared" si="9"/>
        <v>0.3</v>
      </c>
      <c r="M19">
        <f t="shared" si="9"/>
        <v>0.3</v>
      </c>
      <c r="N19">
        <f t="shared" si="9"/>
        <v>0.3</v>
      </c>
      <c r="O19">
        <f t="shared" si="9"/>
        <v>0.3</v>
      </c>
      <c r="P19">
        <f t="shared" si="9"/>
        <v>0.3</v>
      </c>
      <c r="Q19">
        <f t="shared" si="9"/>
        <v>0.3</v>
      </c>
      <c r="R19">
        <f t="shared" si="9"/>
        <v>0.3</v>
      </c>
      <c r="S19">
        <f t="shared" si="9"/>
        <v>0.3</v>
      </c>
      <c r="T19">
        <f t="shared" si="9"/>
        <v>0.3</v>
      </c>
      <c r="V19" t="str">
        <f t="shared" si="13"/>
        <v>Utility-Scale PV</v>
      </c>
      <c r="W19" s="8">
        <f t="shared" si="14"/>
        <v>49.244440607187599</v>
      </c>
      <c r="X19" s="8">
        <f t="shared" si="10"/>
        <v>38.928234265331028</v>
      </c>
      <c r="Y19" s="8">
        <f t="shared" si="10"/>
        <v>37.2786945901411</v>
      </c>
      <c r="Z19" s="8">
        <f t="shared" si="10"/>
        <v>35.629154914951187</v>
      </c>
      <c r="AA19" s="8">
        <f t="shared" si="10"/>
        <v>33.979615239761273</v>
      </c>
      <c r="AB19" s="8">
        <f t="shared" si="10"/>
        <v>32.330075564571359</v>
      </c>
      <c r="AC19" s="8">
        <f t="shared" si="10"/>
        <v>30.680535889381446</v>
      </c>
      <c r="AD19" s="8">
        <f t="shared" si="10"/>
        <v>29.030996214191539</v>
      </c>
      <c r="AE19" s="8">
        <f t="shared" si="10"/>
        <v>27.381456539001611</v>
      </c>
      <c r="AF19" s="8">
        <f t="shared" si="10"/>
        <v>26.802998192731515</v>
      </c>
      <c r="AG19" s="8">
        <f t="shared" si="10"/>
        <v>26.25027007072984</v>
      </c>
      <c r="AH19" s="8">
        <f t="shared" si="10"/>
        <v>27.878039158187505</v>
      </c>
      <c r="AI19" s="8">
        <f t="shared" si="10"/>
        <v>29.522834593213123</v>
      </c>
      <c r="AJ19" s="8">
        <f t="shared" si="10"/>
        <v>33.337260279007367</v>
      </c>
      <c r="AK19" s="8">
        <f t="shared" si="10"/>
        <v>32.863751129181765</v>
      </c>
      <c r="AL19" s="8">
        <f t="shared" si="10"/>
        <v>32.399682230713843</v>
      </c>
      <c r="AM19" s="8">
        <f t="shared" si="10"/>
        <v>31.93994435177035</v>
      </c>
      <c r="AN19" s="8">
        <f t="shared" si="10"/>
        <v>31.481072541919001</v>
      </c>
      <c r="AO19" s="8">
        <f t="shared" si="10"/>
        <v>31.019962360584262</v>
      </c>
    </row>
    <row r="20" spans="1:41" x14ac:dyDescent="0.35">
      <c r="A20" t="str">
        <f t="shared" si="11"/>
        <v>NGCC</v>
      </c>
      <c r="B20" s="3">
        <v>0.6</v>
      </c>
      <c r="C20">
        <f t="shared" si="12"/>
        <v>0.6</v>
      </c>
      <c r="D20">
        <f t="shared" si="9"/>
        <v>0.6</v>
      </c>
      <c r="E20">
        <f t="shared" si="9"/>
        <v>0.6</v>
      </c>
      <c r="F20">
        <f t="shared" si="9"/>
        <v>0.6</v>
      </c>
      <c r="G20">
        <f t="shared" si="9"/>
        <v>0.6</v>
      </c>
      <c r="H20">
        <f t="shared" si="9"/>
        <v>0.6</v>
      </c>
      <c r="I20">
        <f t="shared" si="9"/>
        <v>0.6</v>
      </c>
      <c r="J20">
        <f t="shared" si="9"/>
        <v>0.6</v>
      </c>
      <c r="K20">
        <f t="shared" si="9"/>
        <v>0.6</v>
      </c>
      <c r="L20">
        <f t="shared" si="9"/>
        <v>0.6</v>
      </c>
      <c r="M20">
        <f t="shared" si="9"/>
        <v>0.6</v>
      </c>
      <c r="N20">
        <f t="shared" si="9"/>
        <v>0.6</v>
      </c>
      <c r="O20">
        <f t="shared" si="9"/>
        <v>0.6</v>
      </c>
      <c r="P20">
        <f t="shared" si="9"/>
        <v>0.6</v>
      </c>
      <c r="Q20">
        <f t="shared" si="9"/>
        <v>0.6</v>
      </c>
      <c r="R20">
        <f t="shared" si="9"/>
        <v>0.6</v>
      </c>
      <c r="S20">
        <f t="shared" si="9"/>
        <v>0.6</v>
      </c>
      <c r="T20">
        <f t="shared" si="9"/>
        <v>0.6</v>
      </c>
      <c r="V20" t="str">
        <f t="shared" si="13"/>
        <v>NGCC</v>
      </c>
      <c r="W20" s="8">
        <f t="shared" si="14"/>
        <v>45.228517367368525</v>
      </c>
      <c r="X20" s="8">
        <f t="shared" si="10"/>
        <v>44.818153486623856</v>
      </c>
      <c r="Y20" s="8">
        <f t="shared" si="10"/>
        <v>44.407789605879195</v>
      </c>
      <c r="Z20" s="8">
        <f t="shared" si="10"/>
        <v>43.997425725134534</v>
      </c>
      <c r="AA20" s="8">
        <f t="shared" si="10"/>
        <v>43.587061844389865</v>
      </c>
      <c r="AB20" s="8">
        <f t="shared" si="10"/>
        <v>43.176697963645204</v>
      </c>
      <c r="AC20" s="8">
        <f t="shared" si="10"/>
        <v>42.766334082900542</v>
      </c>
      <c r="AD20" s="8">
        <f t="shared" si="10"/>
        <v>42.355970202155873</v>
      </c>
      <c r="AE20" s="8">
        <f t="shared" si="10"/>
        <v>41.945606321411205</v>
      </c>
      <c r="AF20" s="8">
        <f t="shared" si="10"/>
        <v>41.945606321411205</v>
      </c>
      <c r="AG20" s="8">
        <f t="shared" si="10"/>
        <v>41.945606321411205</v>
      </c>
      <c r="AH20" s="8">
        <f t="shared" si="10"/>
        <v>41.945606321411205</v>
      </c>
      <c r="AI20" s="8">
        <f t="shared" si="10"/>
        <v>41.945606321411205</v>
      </c>
      <c r="AJ20" s="8">
        <f t="shared" si="10"/>
        <v>41.945606321411205</v>
      </c>
      <c r="AK20" s="8">
        <f t="shared" si="10"/>
        <v>41.945606321411205</v>
      </c>
      <c r="AL20" s="8">
        <f t="shared" si="10"/>
        <v>41.945606321411205</v>
      </c>
      <c r="AM20" s="8">
        <f t="shared" si="10"/>
        <v>41.945606321411205</v>
      </c>
      <c r="AN20" s="8">
        <f t="shared" si="10"/>
        <v>41.945606321411205</v>
      </c>
      <c r="AO20" s="8">
        <f t="shared" si="10"/>
        <v>41.945606321411205</v>
      </c>
    </row>
    <row r="21" spans="1:41" x14ac:dyDescent="0.35">
      <c r="A21" t="str">
        <f t="shared" si="11"/>
        <v>NGCC CCS</v>
      </c>
      <c r="B21" s="3">
        <v>0.85</v>
      </c>
      <c r="C21">
        <f t="shared" si="12"/>
        <v>0.85</v>
      </c>
      <c r="D21">
        <f t="shared" si="9"/>
        <v>0.85</v>
      </c>
      <c r="E21">
        <f t="shared" si="9"/>
        <v>0.85</v>
      </c>
      <c r="F21">
        <f t="shared" si="9"/>
        <v>0.85</v>
      </c>
      <c r="G21">
        <f t="shared" si="9"/>
        <v>0.85</v>
      </c>
      <c r="H21">
        <f t="shared" si="9"/>
        <v>0.85</v>
      </c>
      <c r="I21">
        <f t="shared" si="9"/>
        <v>0.85</v>
      </c>
      <c r="J21">
        <f t="shared" si="9"/>
        <v>0.85</v>
      </c>
      <c r="K21">
        <f t="shared" si="9"/>
        <v>0.85</v>
      </c>
      <c r="L21">
        <f t="shared" si="9"/>
        <v>0.85</v>
      </c>
      <c r="M21">
        <f t="shared" si="9"/>
        <v>0.85</v>
      </c>
      <c r="N21">
        <f t="shared" si="9"/>
        <v>0.85</v>
      </c>
      <c r="O21">
        <f t="shared" si="9"/>
        <v>0.85</v>
      </c>
      <c r="P21">
        <f t="shared" si="9"/>
        <v>0.85</v>
      </c>
      <c r="Q21">
        <f t="shared" si="9"/>
        <v>0.85</v>
      </c>
      <c r="R21">
        <f t="shared" si="9"/>
        <v>0.85</v>
      </c>
      <c r="S21">
        <f t="shared" si="9"/>
        <v>0.85</v>
      </c>
      <c r="T21">
        <f t="shared" si="9"/>
        <v>0.85</v>
      </c>
      <c r="V21" t="str">
        <f t="shared" si="13"/>
        <v>NGCC CCS</v>
      </c>
      <c r="W21" s="8">
        <f t="shared" si="14"/>
        <v>65.592045114274441</v>
      </c>
      <c r="X21" s="8">
        <f t="shared" si="10"/>
        <v>52.445904213251652</v>
      </c>
      <c r="Y21" s="8">
        <f t="shared" si="10"/>
        <v>52.146822135758235</v>
      </c>
      <c r="Z21" s="8">
        <f t="shared" si="10"/>
        <v>51.842895767607395</v>
      </c>
      <c r="AA21" s="8">
        <f t="shared" si="10"/>
        <v>51.296754866584578</v>
      </c>
      <c r="AB21" s="8">
        <f t="shared" si="10"/>
        <v>50.750613965561769</v>
      </c>
      <c r="AC21" s="8">
        <f t="shared" si="10"/>
        <v>50.204473064538959</v>
      </c>
      <c r="AD21" s="8">
        <f t="shared" si="10"/>
        <v>49.658332163516128</v>
      </c>
      <c r="AE21" s="8">
        <f t="shared" si="10"/>
        <v>49.112191262493319</v>
      </c>
      <c r="AF21" s="8">
        <f t="shared" si="10"/>
        <v>48.84367784304311</v>
      </c>
      <c r="AG21" s="8">
        <f t="shared" si="10"/>
        <v>48.575164423592888</v>
      </c>
      <c r="AH21" s="8">
        <f t="shared" si="10"/>
        <v>60.41737764774129</v>
      </c>
      <c r="AI21" s="8">
        <f t="shared" si="10"/>
        <v>60.148864228291082</v>
      </c>
      <c r="AJ21" s="8">
        <f t="shared" si="10"/>
        <v>59.880350808840866</v>
      </c>
      <c r="AK21" s="8">
        <f t="shared" si="10"/>
        <v>59.799796783005803</v>
      </c>
      <c r="AL21" s="8">
        <f t="shared" si="10"/>
        <v>59.71924275717074</v>
      </c>
      <c r="AM21" s="8">
        <f t="shared" si="10"/>
        <v>59.63868873133567</v>
      </c>
      <c r="AN21" s="8">
        <f t="shared" si="10"/>
        <v>59.558134705500606</v>
      </c>
      <c r="AO21" s="8">
        <f t="shared" si="10"/>
        <v>59.477580679665543</v>
      </c>
    </row>
    <row r="22" spans="1:41" x14ac:dyDescent="0.35">
      <c r="A22" t="str">
        <f t="shared" si="11"/>
        <v>NGGT</v>
      </c>
      <c r="B22" s="3">
        <v>0.03</v>
      </c>
      <c r="C22">
        <f t="shared" si="12"/>
        <v>0.03</v>
      </c>
      <c r="D22">
        <f t="shared" si="9"/>
        <v>0.03</v>
      </c>
      <c r="E22">
        <f t="shared" si="9"/>
        <v>0.03</v>
      </c>
      <c r="F22">
        <f t="shared" si="9"/>
        <v>0.03</v>
      </c>
      <c r="G22">
        <f t="shared" si="9"/>
        <v>0.03</v>
      </c>
      <c r="H22">
        <f t="shared" si="9"/>
        <v>0.03</v>
      </c>
      <c r="I22">
        <f t="shared" si="9"/>
        <v>0.03</v>
      </c>
      <c r="J22">
        <f t="shared" si="9"/>
        <v>0.03</v>
      </c>
      <c r="K22">
        <f t="shared" si="9"/>
        <v>0.03</v>
      </c>
      <c r="L22">
        <f t="shared" si="9"/>
        <v>0.03</v>
      </c>
      <c r="M22">
        <f t="shared" si="9"/>
        <v>0.03</v>
      </c>
      <c r="N22">
        <f t="shared" si="9"/>
        <v>0.03</v>
      </c>
      <c r="O22">
        <f t="shared" si="9"/>
        <v>0.03</v>
      </c>
      <c r="P22">
        <f t="shared" si="9"/>
        <v>0.03</v>
      </c>
      <c r="Q22">
        <f t="shared" si="9"/>
        <v>0.03</v>
      </c>
      <c r="R22">
        <f t="shared" si="9"/>
        <v>0.03</v>
      </c>
      <c r="S22">
        <f t="shared" si="9"/>
        <v>0.03</v>
      </c>
      <c r="T22">
        <f t="shared" si="9"/>
        <v>0.03</v>
      </c>
      <c r="V22" t="str">
        <f t="shared" si="13"/>
        <v>NGGT</v>
      </c>
      <c r="W22" s="8">
        <f t="shared" si="14"/>
        <v>1878.6439144427552</v>
      </c>
      <c r="X22" s="8">
        <f t="shared" si="10"/>
        <v>1878.6439144427552</v>
      </c>
      <c r="Y22" s="8">
        <f t="shared" si="10"/>
        <v>1878.6439144427552</v>
      </c>
      <c r="Z22" s="8">
        <f t="shared" si="10"/>
        <v>1878.6439144427552</v>
      </c>
      <c r="AA22" s="8">
        <f t="shared" si="10"/>
        <v>1878.6439144427552</v>
      </c>
      <c r="AB22" s="8">
        <f t="shared" si="10"/>
        <v>1878.6439144427552</v>
      </c>
      <c r="AC22" s="8">
        <f t="shared" si="10"/>
        <v>1878.6439144427552</v>
      </c>
      <c r="AD22" s="8">
        <f t="shared" si="10"/>
        <v>1878.6439144427552</v>
      </c>
      <c r="AE22" s="8">
        <f t="shared" si="10"/>
        <v>1878.6439144427552</v>
      </c>
      <c r="AF22" s="8">
        <f t="shared" si="10"/>
        <v>1878.6439144427552</v>
      </c>
      <c r="AG22" s="8">
        <f t="shared" si="10"/>
        <v>1878.6439144427552</v>
      </c>
      <c r="AH22" s="8">
        <f t="shared" si="10"/>
        <v>1878.6439144427552</v>
      </c>
      <c r="AI22" s="8">
        <f t="shared" si="10"/>
        <v>1878.6439144427552</v>
      </c>
      <c r="AJ22" s="8">
        <f t="shared" si="10"/>
        <v>1878.6439144427552</v>
      </c>
      <c r="AK22" s="8">
        <f t="shared" si="10"/>
        <v>1878.6439144427552</v>
      </c>
      <c r="AL22" s="8">
        <f t="shared" si="10"/>
        <v>1878.6439144427552</v>
      </c>
      <c r="AM22" s="8">
        <f t="shared" si="10"/>
        <v>1878.6439144427552</v>
      </c>
      <c r="AN22" s="8">
        <f t="shared" si="10"/>
        <v>1878.6439144427552</v>
      </c>
      <c r="AO22" s="8">
        <f t="shared" si="10"/>
        <v>1878.6439144427552</v>
      </c>
    </row>
    <row r="23" spans="1:41" x14ac:dyDescent="0.35">
      <c r="A23" t="str">
        <f t="shared" si="11"/>
        <v>Coal CCS Retrofit</v>
      </c>
      <c r="B23" s="3">
        <v>0.85</v>
      </c>
      <c r="C23">
        <f t="shared" si="12"/>
        <v>0.85</v>
      </c>
      <c r="D23">
        <f t="shared" si="9"/>
        <v>0.85</v>
      </c>
      <c r="E23">
        <f t="shared" si="9"/>
        <v>0.85</v>
      </c>
      <c r="F23">
        <f t="shared" si="9"/>
        <v>0.85</v>
      </c>
      <c r="G23">
        <f t="shared" si="9"/>
        <v>0.85</v>
      </c>
      <c r="H23">
        <f t="shared" si="9"/>
        <v>0.85</v>
      </c>
      <c r="I23">
        <f t="shared" si="9"/>
        <v>0.85</v>
      </c>
      <c r="J23">
        <f t="shared" si="9"/>
        <v>0.85</v>
      </c>
      <c r="K23">
        <f t="shared" si="9"/>
        <v>0.85</v>
      </c>
      <c r="L23">
        <f t="shared" si="9"/>
        <v>0.85</v>
      </c>
      <c r="M23">
        <f t="shared" si="9"/>
        <v>0.85</v>
      </c>
      <c r="N23">
        <f t="shared" si="9"/>
        <v>0.85</v>
      </c>
      <c r="O23">
        <f t="shared" si="9"/>
        <v>0.85</v>
      </c>
      <c r="P23">
        <f t="shared" si="9"/>
        <v>0.85</v>
      </c>
      <c r="Q23">
        <f t="shared" si="9"/>
        <v>0.85</v>
      </c>
      <c r="R23">
        <f t="shared" si="9"/>
        <v>0.85</v>
      </c>
      <c r="S23">
        <f t="shared" si="9"/>
        <v>0.85</v>
      </c>
      <c r="T23">
        <f t="shared" si="9"/>
        <v>0.85</v>
      </c>
      <c r="V23" t="str">
        <f t="shared" si="13"/>
        <v>Coal CCS Retrofit</v>
      </c>
      <c r="W23" s="8">
        <f t="shared" si="14"/>
        <v>74.786146618915467</v>
      </c>
      <c r="X23" s="8">
        <f t="shared" si="10"/>
        <v>25.806146618915463</v>
      </c>
      <c r="Y23" s="8">
        <f t="shared" si="10"/>
        <v>26.766538775778201</v>
      </c>
      <c r="Z23" s="8">
        <f t="shared" si="10"/>
        <v>27.708099713878937</v>
      </c>
      <c r="AA23" s="8">
        <f t="shared" si="10"/>
        <v>27.708099713878944</v>
      </c>
      <c r="AB23" s="8">
        <f t="shared" si="10"/>
        <v>27.708099713878944</v>
      </c>
      <c r="AC23" s="8">
        <f t="shared" si="10"/>
        <v>27.708099713878944</v>
      </c>
      <c r="AD23" s="8">
        <f t="shared" si="10"/>
        <v>27.708099713878937</v>
      </c>
      <c r="AE23" s="8">
        <f t="shared" si="10"/>
        <v>27.708099713878937</v>
      </c>
      <c r="AF23" s="8">
        <f t="shared" si="10"/>
        <v>27.708099713878937</v>
      </c>
      <c r="AG23" s="8">
        <f t="shared" si="10"/>
        <v>27.708099713878937</v>
      </c>
      <c r="AH23" s="8">
        <f t="shared" si="10"/>
        <v>74.786146618915467</v>
      </c>
      <c r="AI23" s="8">
        <f t="shared" si="10"/>
        <v>74.786146618915467</v>
      </c>
      <c r="AJ23" s="8">
        <f t="shared" si="10"/>
        <v>74.786146618915467</v>
      </c>
      <c r="AK23" s="8">
        <f t="shared" si="10"/>
        <v>74.786146618915467</v>
      </c>
      <c r="AL23" s="8">
        <f t="shared" si="10"/>
        <v>74.786146618915467</v>
      </c>
      <c r="AM23" s="8">
        <f t="shared" si="10"/>
        <v>74.786146618915467</v>
      </c>
      <c r="AN23" s="8">
        <f t="shared" si="10"/>
        <v>74.786146618915467</v>
      </c>
      <c r="AO23" s="8">
        <f t="shared" si="10"/>
        <v>74.786146618915467</v>
      </c>
    </row>
    <row r="24" spans="1:41" x14ac:dyDescent="0.35">
      <c r="A24" t="str">
        <f>A13</f>
        <v>Nuclear</v>
      </c>
      <c r="B24" s="3">
        <v>0.93</v>
      </c>
      <c r="C24">
        <f t="shared" si="12"/>
        <v>0.93</v>
      </c>
      <c r="D24">
        <f t="shared" si="9"/>
        <v>0.93</v>
      </c>
      <c r="E24">
        <f t="shared" si="9"/>
        <v>0.93</v>
      </c>
      <c r="F24">
        <f t="shared" si="9"/>
        <v>0.93</v>
      </c>
      <c r="G24">
        <f t="shared" si="9"/>
        <v>0.93</v>
      </c>
      <c r="H24">
        <f t="shared" si="9"/>
        <v>0.93</v>
      </c>
      <c r="I24">
        <f t="shared" si="9"/>
        <v>0.93</v>
      </c>
      <c r="J24">
        <f t="shared" si="9"/>
        <v>0.93</v>
      </c>
      <c r="K24">
        <f t="shared" si="9"/>
        <v>0.93</v>
      </c>
      <c r="L24">
        <f t="shared" si="9"/>
        <v>0.93</v>
      </c>
      <c r="M24">
        <f t="shared" si="9"/>
        <v>0.93</v>
      </c>
      <c r="N24">
        <f t="shared" si="9"/>
        <v>0.93</v>
      </c>
      <c r="O24">
        <f t="shared" si="9"/>
        <v>0.93</v>
      </c>
      <c r="P24">
        <f t="shared" si="9"/>
        <v>0.93</v>
      </c>
      <c r="Q24">
        <f t="shared" si="9"/>
        <v>0.93</v>
      </c>
      <c r="R24">
        <f t="shared" si="9"/>
        <v>0.93</v>
      </c>
      <c r="S24">
        <f t="shared" si="9"/>
        <v>0.93</v>
      </c>
      <c r="T24">
        <f t="shared" si="9"/>
        <v>0.93</v>
      </c>
      <c r="V24" t="str">
        <f>V13</f>
        <v>Nuclear</v>
      </c>
      <c r="W24" s="8">
        <f t="shared" si="14"/>
        <v>72.789345769791055</v>
      </c>
      <c r="X24" s="8">
        <f t="shared" si="10"/>
        <v>57.338375783495124</v>
      </c>
      <c r="Y24" s="8">
        <f t="shared" si="10"/>
        <v>57.199890777215899</v>
      </c>
      <c r="Z24" s="8">
        <f t="shared" si="10"/>
        <v>57.061405770936688</v>
      </c>
      <c r="AA24" s="8">
        <f t="shared" si="10"/>
        <v>56.922920764657462</v>
      </c>
      <c r="AB24" s="8">
        <f t="shared" si="10"/>
        <v>56.784435758378237</v>
      </c>
      <c r="AC24" s="8">
        <f t="shared" si="10"/>
        <v>56.645950752099026</v>
      </c>
      <c r="AD24" s="8">
        <f t="shared" si="10"/>
        <v>56.507465745819815</v>
      </c>
      <c r="AE24" s="8">
        <f t="shared" si="10"/>
        <v>56.368980739540589</v>
      </c>
      <c r="AF24" s="8">
        <f t="shared" si="10"/>
        <v>56.230495733261364</v>
      </c>
      <c r="AG24" s="8">
        <f t="shared" si="10"/>
        <v>56.092010726982139</v>
      </c>
      <c r="AH24" s="8">
        <f t="shared" si="10"/>
        <v>59.573919456288259</v>
      </c>
      <c r="AI24" s="8">
        <f t="shared" si="10"/>
        <v>63.055828185594393</v>
      </c>
      <c r="AJ24" s="8">
        <f t="shared" si="10"/>
        <v>70.217481367462668</v>
      </c>
      <c r="AK24" s="8">
        <f t="shared" si="10"/>
        <v>70.019645644206634</v>
      </c>
      <c r="AL24" s="8">
        <f t="shared" si="10"/>
        <v>69.821809920950614</v>
      </c>
      <c r="AM24" s="8">
        <f t="shared" si="10"/>
        <v>69.623974197694565</v>
      </c>
      <c r="AN24" s="8">
        <f t="shared" si="10"/>
        <v>69.426138474438545</v>
      </c>
      <c r="AO24" s="8">
        <f t="shared" si="10"/>
        <v>69.228302751182525</v>
      </c>
    </row>
    <row r="26" spans="1:41" x14ac:dyDescent="0.35">
      <c r="A26" s="2" t="s">
        <v>8</v>
      </c>
      <c r="V26" s="2" t="s">
        <v>28</v>
      </c>
    </row>
    <row r="27" spans="1:41" x14ac:dyDescent="0.35">
      <c r="B27">
        <f>B16</f>
        <v>2022</v>
      </c>
      <c r="C27">
        <f t="shared" ref="C27:T27" si="15">C16</f>
        <v>2023</v>
      </c>
      <c r="D27">
        <f t="shared" si="15"/>
        <v>2024</v>
      </c>
      <c r="E27">
        <f t="shared" si="15"/>
        <v>2025</v>
      </c>
      <c r="F27">
        <f t="shared" si="15"/>
        <v>2026</v>
      </c>
      <c r="G27">
        <f t="shared" si="15"/>
        <v>2027</v>
      </c>
      <c r="H27">
        <f t="shared" si="15"/>
        <v>2028</v>
      </c>
      <c r="I27">
        <f t="shared" si="15"/>
        <v>2029</v>
      </c>
      <c r="J27">
        <f t="shared" si="15"/>
        <v>2030</v>
      </c>
      <c r="K27">
        <f t="shared" si="15"/>
        <v>2031</v>
      </c>
      <c r="L27">
        <f t="shared" si="15"/>
        <v>2032</v>
      </c>
      <c r="M27">
        <f t="shared" si="15"/>
        <v>2033</v>
      </c>
      <c r="N27">
        <f t="shared" si="15"/>
        <v>2034</v>
      </c>
      <c r="O27">
        <f t="shared" si="15"/>
        <v>2035</v>
      </c>
      <c r="P27">
        <f t="shared" si="15"/>
        <v>2036</v>
      </c>
      <c r="Q27">
        <f t="shared" si="15"/>
        <v>2037</v>
      </c>
      <c r="R27">
        <f t="shared" si="15"/>
        <v>2038</v>
      </c>
      <c r="S27">
        <f t="shared" si="15"/>
        <v>2039</v>
      </c>
      <c r="T27">
        <f t="shared" si="15"/>
        <v>2040</v>
      </c>
      <c r="W27">
        <f>W16</f>
        <v>2022</v>
      </c>
      <c r="X27">
        <f t="shared" ref="X27:AO27" si="16">X16</f>
        <v>2023</v>
      </c>
      <c r="Y27">
        <f t="shared" si="16"/>
        <v>2024</v>
      </c>
      <c r="Z27">
        <f t="shared" si="16"/>
        <v>2025</v>
      </c>
      <c r="AA27">
        <f t="shared" si="16"/>
        <v>2026</v>
      </c>
      <c r="AB27">
        <f t="shared" si="16"/>
        <v>2027</v>
      </c>
      <c r="AC27">
        <f t="shared" si="16"/>
        <v>2028</v>
      </c>
      <c r="AD27">
        <f t="shared" si="16"/>
        <v>2029</v>
      </c>
      <c r="AE27">
        <f t="shared" si="16"/>
        <v>2030</v>
      </c>
      <c r="AF27">
        <f t="shared" si="16"/>
        <v>2031</v>
      </c>
      <c r="AG27">
        <f t="shared" si="16"/>
        <v>2032</v>
      </c>
      <c r="AH27">
        <f t="shared" si="16"/>
        <v>2033</v>
      </c>
      <c r="AI27">
        <f t="shared" si="16"/>
        <v>2034</v>
      </c>
      <c r="AJ27">
        <f t="shared" si="16"/>
        <v>2035</v>
      </c>
      <c r="AK27">
        <f t="shared" si="16"/>
        <v>2036</v>
      </c>
      <c r="AL27">
        <f t="shared" si="16"/>
        <v>2037</v>
      </c>
      <c r="AM27">
        <f t="shared" si="16"/>
        <v>2038</v>
      </c>
      <c r="AN27">
        <f t="shared" si="16"/>
        <v>2039</v>
      </c>
      <c r="AO27">
        <f t="shared" si="16"/>
        <v>2040</v>
      </c>
    </row>
    <row r="28" spans="1:41" x14ac:dyDescent="0.35">
      <c r="A28" t="str">
        <f>A17</f>
        <v>Onshore</v>
      </c>
      <c r="B28" s="3">
        <v>40</v>
      </c>
      <c r="C28">
        <f>B28</f>
        <v>40</v>
      </c>
      <c r="D28">
        <f t="shared" ref="D28:T35" si="17">C28</f>
        <v>40</v>
      </c>
      <c r="E28">
        <f t="shared" si="17"/>
        <v>40</v>
      </c>
      <c r="F28">
        <f t="shared" si="17"/>
        <v>40</v>
      </c>
      <c r="G28">
        <f t="shared" si="17"/>
        <v>40</v>
      </c>
      <c r="H28">
        <f t="shared" si="17"/>
        <v>40</v>
      </c>
      <c r="I28">
        <f t="shared" si="17"/>
        <v>40</v>
      </c>
      <c r="J28">
        <f t="shared" si="17"/>
        <v>40</v>
      </c>
      <c r="K28">
        <f t="shared" si="17"/>
        <v>40</v>
      </c>
      <c r="L28">
        <f t="shared" si="17"/>
        <v>40</v>
      </c>
      <c r="M28">
        <f t="shared" si="17"/>
        <v>40</v>
      </c>
      <c r="N28">
        <f t="shared" si="17"/>
        <v>40</v>
      </c>
      <c r="O28">
        <f t="shared" si="17"/>
        <v>40</v>
      </c>
      <c r="P28">
        <f t="shared" si="17"/>
        <v>40</v>
      </c>
      <c r="Q28">
        <f t="shared" si="17"/>
        <v>40</v>
      </c>
      <c r="R28">
        <f t="shared" si="17"/>
        <v>40</v>
      </c>
      <c r="S28">
        <f t="shared" si="17"/>
        <v>40</v>
      </c>
      <c r="T28">
        <f t="shared" si="17"/>
        <v>40</v>
      </c>
      <c r="V28" t="str">
        <f>V17</f>
        <v>Onshore</v>
      </c>
      <c r="W28" s="8">
        <f>W6-B83</f>
        <v>43.144236706361838</v>
      </c>
      <c r="X28" s="8">
        <f t="shared" ref="X28:AO35" si="18">X6-C83</f>
        <v>26.065561372964133</v>
      </c>
      <c r="Y28" s="8">
        <f t="shared" si="18"/>
        <v>25.595732603984196</v>
      </c>
      <c r="Z28" s="8">
        <f t="shared" si="18"/>
        <v>25.125903835004255</v>
      </c>
      <c r="AA28" s="8">
        <f t="shared" si="18"/>
        <v>24.656075066024322</v>
      </c>
      <c r="AB28" s="8">
        <f t="shared" si="18"/>
        <v>24.186246297044377</v>
      </c>
      <c r="AC28" s="8">
        <f t="shared" si="18"/>
        <v>23.716417528064433</v>
      </c>
      <c r="AD28" s="8">
        <f t="shared" si="18"/>
        <v>23.246588759084496</v>
      </c>
      <c r="AE28" s="8">
        <f t="shared" si="18"/>
        <v>22.776759990104559</v>
      </c>
      <c r="AF28" s="8">
        <f t="shared" si="18"/>
        <v>22.645099747163801</v>
      </c>
      <c r="AG28" s="8">
        <f t="shared" si="18"/>
        <v>22.510318324130051</v>
      </c>
      <c r="AH28" s="8">
        <f t="shared" si="18"/>
        <v>25.393368884188991</v>
      </c>
      <c r="AI28" s="8">
        <f t="shared" si="18"/>
        <v>28.286524749711354</v>
      </c>
      <c r="AJ28" s="8">
        <f t="shared" si="18"/>
        <v>34.326156151510595</v>
      </c>
      <c r="AK28" s="8">
        <f t="shared" si="18"/>
        <v>34.075034363736137</v>
      </c>
      <c r="AL28" s="8">
        <f t="shared" si="18"/>
        <v>33.829018783575698</v>
      </c>
      <c r="AM28" s="8">
        <f t="shared" si="18"/>
        <v>33.584602812803944</v>
      </c>
      <c r="AN28" s="8">
        <f t="shared" si="18"/>
        <v>33.33936162749464</v>
      </c>
      <c r="AO28" s="8">
        <f t="shared" si="18"/>
        <v>33.091072438537807</v>
      </c>
    </row>
    <row r="29" spans="1:41" x14ac:dyDescent="0.35">
      <c r="A29" t="str">
        <f t="shared" ref="A29:A46" si="19">A18</f>
        <v>Offshore</v>
      </c>
      <c r="B29" s="3">
        <v>120</v>
      </c>
      <c r="C29">
        <f t="shared" ref="C29:R35" si="20">B29</f>
        <v>120</v>
      </c>
      <c r="D29">
        <f t="shared" si="20"/>
        <v>120</v>
      </c>
      <c r="E29">
        <f t="shared" si="20"/>
        <v>120</v>
      </c>
      <c r="F29">
        <f t="shared" si="20"/>
        <v>120</v>
      </c>
      <c r="G29">
        <f t="shared" si="20"/>
        <v>120</v>
      </c>
      <c r="H29">
        <f t="shared" si="20"/>
        <v>120</v>
      </c>
      <c r="I29">
        <f t="shared" si="20"/>
        <v>120</v>
      </c>
      <c r="J29">
        <f t="shared" si="20"/>
        <v>120</v>
      </c>
      <c r="K29">
        <f t="shared" si="20"/>
        <v>120</v>
      </c>
      <c r="L29">
        <f t="shared" si="20"/>
        <v>120</v>
      </c>
      <c r="M29">
        <f t="shared" si="20"/>
        <v>120</v>
      </c>
      <c r="N29">
        <f t="shared" si="20"/>
        <v>120</v>
      </c>
      <c r="O29">
        <f t="shared" si="20"/>
        <v>120</v>
      </c>
      <c r="P29">
        <f t="shared" si="20"/>
        <v>120</v>
      </c>
      <c r="Q29">
        <f t="shared" si="20"/>
        <v>120</v>
      </c>
      <c r="R29">
        <f t="shared" si="20"/>
        <v>120</v>
      </c>
      <c r="S29">
        <f t="shared" si="17"/>
        <v>120</v>
      </c>
      <c r="T29">
        <f t="shared" si="17"/>
        <v>120</v>
      </c>
      <c r="V29" t="str">
        <f t="shared" ref="V29:V34" si="21">V18</f>
        <v>Offshore</v>
      </c>
      <c r="W29" s="8">
        <f t="shared" ref="W29:W35" si="22">W7-B84</f>
        <v>111.83552366111277</v>
      </c>
      <c r="X29" s="8">
        <f t="shared" si="18"/>
        <v>68.781041144778811</v>
      </c>
      <c r="Y29" s="8">
        <f t="shared" si="18"/>
        <v>67.374914066307184</v>
      </c>
      <c r="Z29" s="8">
        <f t="shared" si="18"/>
        <v>65.968786987835529</v>
      </c>
      <c r="AA29" s="8">
        <f t="shared" si="18"/>
        <v>64.562659909363887</v>
      </c>
      <c r="AB29" s="8">
        <f t="shared" si="18"/>
        <v>63.156532830892232</v>
      </c>
      <c r="AC29" s="8">
        <f t="shared" si="18"/>
        <v>61.75040575242059</v>
      </c>
      <c r="AD29" s="8">
        <f t="shared" si="18"/>
        <v>60.344278673948963</v>
      </c>
      <c r="AE29" s="8">
        <f t="shared" si="18"/>
        <v>58.938151595477294</v>
      </c>
      <c r="AF29" s="8">
        <f t="shared" si="18"/>
        <v>58.114746128679556</v>
      </c>
      <c r="AG29" s="8">
        <f t="shared" si="18"/>
        <v>56.497859598181414</v>
      </c>
      <c r="AH29" s="8">
        <f t="shared" si="18"/>
        <v>62.186371697931449</v>
      </c>
      <c r="AI29" s="8">
        <f t="shared" si="18"/>
        <v>68.028002098266612</v>
      </c>
      <c r="AJ29" s="8">
        <f t="shared" si="18"/>
        <v>80.98242822195617</v>
      </c>
      <c r="AK29" s="8">
        <f t="shared" si="18"/>
        <v>79.999851641025259</v>
      </c>
      <c r="AL29" s="8">
        <f t="shared" si="18"/>
        <v>78.84037403637501</v>
      </c>
      <c r="AM29" s="8">
        <f t="shared" si="18"/>
        <v>78.115715611691755</v>
      </c>
      <c r="AN29" s="8">
        <f t="shared" si="18"/>
        <v>77.457084591736844</v>
      </c>
      <c r="AO29" s="8">
        <f t="shared" si="18"/>
        <v>76.84757600831675</v>
      </c>
    </row>
    <row r="30" spans="1:41" x14ac:dyDescent="0.35">
      <c r="A30" t="str">
        <f t="shared" si="19"/>
        <v>Utility-Scale PV</v>
      </c>
      <c r="B30" s="3">
        <v>12</v>
      </c>
      <c r="C30">
        <f t="shared" si="20"/>
        <v>12</v>
      </c>
      <c r="D30">
        <f t="shared" si="17"/>
        <v>12</v>
      </c>
      <c r="E30">
        <f t="shared" si="17"/>
        <v>12</v>
      </c>
      <c r="F30">
        <f t="shared" si="17"/>
        <v>12</v>
      </c>
      <c r="G30">
        <f t="shared" si="17"/>
        <v>12</v>
      </c>
      <c r="H30">
        <f t="shared" si="17"/>
        <v>12</v>
      </c>
      <c r="I30">
        <f t="shared" si="17"/>
        <v>12</v>
      </c>
      <c r="J30">
        <f t="shared" si="17"/>
        <v>12</v>
      </c>
      <c r="K30">
        <f t="shared" si="17"/>
        <v>12</v>
      </c>
      <c r="L30">
        <f t="shared" si="17"/>
        <v>12</v>
      </c>
      <c r="M30">
        <f t="shared" si="17"/>
        <v>12</v>
      </c>
      <c r="N30">
        <f t="shared" si="17"/>
        <v>12</v>
      </c>
      <c r="O30">
        <f t="shared" si="17"/>
        <v>12</v>
      </c>
      <c r="P30">
        <f t="shared" si="17"/>
        <v>12</v>
      </c>
      <c r="Q30">
        <f t="shared" si="17"/>
        <v>12</v>
      </c>
      <c r="R30">
        <f t="shared" si="17"/>
        <v>12</v>
      </c>
      <c r="S30">
        <f t="shared" si="17"/>
        <v>12</v>
      </c>
      <c r="T30">
        <f t="shared" si="17"/>
        <v>12</v>
      </c>
      <c r="V30" t="str">
        <f t="shared" si="21"/>
        <v>Utility-Scale PV</v>
      </c>
      <c r="W30" s="8">
        <f t="shared" si="22"/>
        <v>49.244440607187599</v>
      </c>
      <c r="X30" s="8">
        <f t="shared" si="18"/>
        <v>26.080555488829898</v>
      </c>
      <c r="Y30" s="8">
        <f t="shared" si="18"/>
        <v>25.25578565123493</v>
      </c>
      <c r="Z30" s="8">
        <f t="shared" si="18"/>
        <v>24.431015813639977</v>
      </c>
      <c r="AA30" s="8">
        <f t="shared" si="18"/>
        <v>23.60624597604502</v>
      </c>
      <c r="AB30" s="8">
        <f t="shared" si="18"/>
        <v>22.781476138450063</v>
      </c>
      <c r="AC30" s="8">
        <f t="shared" si="18"/>
        <v>21.956706300855107</v>
      </c>
      <c r="AD30" s="8">
        <f t="shared" si="18"/>
        <v>21.131936463260153</v>
      </c>
      <c r="AE30" s="8">
        <f t="shared" si="18"/>
        <v>20.307166625665189</v>
      </c>
      <c r="AF30" s="8">
        <f t="shared" si="18"/>
        <v>20.017937452530138</v>
      </c>
      <c r="AG30" s="8">
        <f t="shared" si="18"/>
        <v>19.7415733915293</v>
      </c>
      <c r="AH30" s="8">
        <f t="shared" si="18"/>
        <v>22.9965166487871</v>
      </c>
      <c r="AI30" s="8">
        <f t="shared" si="18"/>
        <v>26.268486253612853</v>
      </c>
      <c r="AJ30" s="8">
        <f t="shared" si="18"/>
        <v>33.337260279007367</v>
      </c>
      <c r="AK30" s="8">
        <f t="shared" si="18"/>
        <v>32.863751129181765</v>
      </c>
      <c r="AL30" s="8">
        <f t="shared" si="18"/>
        <v>32.399682230713843</v>
      </c>
      <c r="AM30" s="8">
        <f t="shared" si="18"/>
        <v>31.93994435177035</v>
      </c>
      <c r="AN30" s="8">
        <f t="shared" si="18"/>
        <v>31.481072541919001</v>
      </c>
      <c r="AO30" s="8">
        <f t="shared" si="18"/>
        <v>31.019962360584262</v>
      </c>
    </row>
    <row r="31" spans="1:41" x14ac:dyDescent="0.35">
      <c r="A31" t="str">
        <f t="shared" si="19"/>
        <v>NGCC</v>
      </c>
      <c r="B31" s="3">
        <v>11</v>
      </c>
      <c r="C31">
        <f t="shared" si="20"/>
        <v>11</v>
      </c>
      <c r="D31">
        <f t="shared" si="17"/>
        <v>11</v>
      </c>
      <c r="E31">
        <f t="shared" si="17"/>
        <v>11</v>
      </c>
      <c r="F31">
        <f t="shared" si="17"/>
        <v>11</v>
      </c>
      <c r="G31">
        <f t="shared" si="17"/>
        <v>11</v>
      </c>
      <c r="H31">
        <f t="shared" si="17"/>
        <v>11</v>
      </c>
      <c r="I31">
        <f t="shared" si="17"/>
        <v>11</v>
      </c>
      <c r="J31">
        <f t="shared" si="17"/>
        <v>11</v>
      </c>
      <c r="K31">
        <f t="shared" si="17"/>
        <v>11</v>
      </c>
      <c r="L31">
        <f t="shared" si="17"/>
        <v>11</v>
      </c>
      <c r="M31">
        <f t="shared" si="17"/>
        <v>11</v>
      </c>
      <c r="N31">
        <f t="shared" si="17"/>
        <v>11</v>
      </c>
      <c r="O31">
        <f t="shared" si="17"/>
        <v>11</v>
      </c>
      <c r="P31">
        <f t="shared" si="17"/>
        <v>11</v>
      </c>
      <c r="Q31">
        <f t="shared" si="17"/>
        <v>11</v>
      </c>
      <c r="R31">
        <f t="shared" si="17"/>
        <v>11</v>
      </c>
      <c r="S31">
        <f t="shared" si="17"/>
        <v>11</v>
      </c>
      <c r="T31">
        <f t="shared" si="17"/>
        <v>11</v>
      </c>
      <c r="V31" t="str">
        <f t="shared" si="21"/>
        <v>NGCC</v>
      </c>
      <c r="W31" s="8">
        <f t="shared" si="22"/>
        <v>45.228517367368525</v>
      </c>
      <c r="X31" s="8">
        <f t="shared" si="18"/>
        <v>44.818153486623856</v>
      </c>
      <c r="Y31" s="8">
        <f t="shared" si="18"/>
        <v>44.407789605879195</v>
      </c>
      <c r="Z31" s="8">
        <f t="shared" si="18"/>
        <v>43.997425725134534</v>
      </c>
      <c r="AA31" s="8">
        <f t="shared" si="18"/>
        <v>43.587061844389865</v>
      </c>
      <c r="AB31" s="8">
        <f t="shared" si="18"/>
        <v>43.176697963645204</v>
      </c>
      <c r="AC31" s="8">
        <f t="shared" si="18"/>
        <v>42.766334082900542</v>
      </c>
      <c r="AD31" s="8">
        <f t="shared" si="18"/>
        <v>42.355970202155873</v>
      </c>
      <c r="AE31" s="8">
        <f t="shared" si="18"/>
        <v>41.945606321411205</v>
      </c>
      <c r="AF31" s="8">
        <f t="shared" si="18"/>
        <v>41.945606321411205</v>
      </c>
      <c r="AG31" s="8">
        <f t="shared" si="18"/>
        <v>41.945606321411205</v>
      </c>
      <c r="AH31" s="8">
        <f t="shared" si="18"/>
        <v>41.945606321411205</v>
      </c>
      <c r="AI31" s="8">
        <f t="shared" si="18"/>
        <v>41.945606321411205</v>
      </c>
      <c r="AJ31" s="8">
        <f t="shared" si="18"/>
        <v>41.945606321411205</v>
      </c>
      <c r="AK31" s="8">
        <f t="shared" si="18"/>
        <v>41.945606321411205</v>
      </c>
      <c r="AL31" s="8">
        <f t="shared" si="18"/>
        <v>41.945606321411205</v>
      </c>
      <c r="AM31" s="8">
        <f t="shared" si="18"/>
        <v>41.945606321411205</v>
      </c>
      <c r="AN31" s="8">
        <f t="shared" si="18"/>
        <v>41.945606321411205</v>
      </c>
      <c r="AO31" s="8">
        <f t="shared" si="18"/>
        <v>41.945606321411205</v>
      </c>
    </row>
    <row r="32" spans="1:41" x14ac:dyDescent="0.35">
      <c r="A32" t="str">
        <f t="shared" si="19"/>
        <v>NGCC CCS</v>
      </c>
      <c r="B32" s="3">
        <v>30</v>
      </c>
      <c r="C32">
        <f t="shared" si="20"/>
        <v>30</v>
      </c>
      <c r="D32">
        <f t="shared" si="17"/>
        <v>30</v>
      </c>
      <c r="E32">
        <f t="shared" si="17"/>
        <v>30</v>
      </c>
      <c r="F32">
        <f t="shared" si="17"/>
        <v>30</v>
      </c>
      <c r="G32">
        <f t="shared" si="17"/>
        <v>30</v>
      </c>
      <c r="H32">
        <f t="shared" si="17"/>
        <v>30</v>
      </c>
      <c r="I32">
        <f t="shared" si="17"/>
        <v>30</v>
      </c>
      <c r="J32">
        <f t="shared" si="17"/>
        <v>30</v>
      </c>
      <c r="K32">
        <f t="shared" si="17"/>
        <v>30</v>
      </c>
      <c r="L32">
        <f t="shared" si="17"/>
        <v>30</v>
      </c>
      <c r="M32">
        <f t="shared" si="17"/>
        <v>30</v>
      </c>
      <c r="N32">
        <f t="shared" si="17"/>
        <v>30</v>
      </c>
      <c r="O32">
        <f t="shared" si="17"/>
        <v>30</v>
      </c>
      <c r="P32">
        <f t="shared" si="17"/>
        <v>30</v>
      </c>
      <c r="Q32">
        <f t="shared" si="17"/>
        <v>30</v>
      </c>
      <c r="R32">
        <f t="shared" si="17"/>
        <v>30</v>
      </c>
      <c r="S32">
        <f t="shared" si="17"/>
        <v>30</v>
      </c>
      <c r="T32">
        <f t="shared" si="17"/>
        <v>30</v>
      </c>
      <c r="V32" t="str">
        <f t="shared" si="21"/>
        <v>NGCC CCS</v>
      </c>
      <c r="W32" s="8">
        <f t="shared" si="22"/>
        <v>65.592045114274441</v>
      </c>
      <c r="X32" s="8">
        <f t="shared" si="18"/>
        <v>52.445904213251652</v>
      </c>
      <c r="Y32" s="8">
        <f t="shared" si="18"/>
        <v>52.146822135758235</v>
      </c>
      <c r="Z32" s="8">
        <f t="shared" si="18"/>
        <v>51.842895767607395</v>
      </c>
      <c r="AA32" s="8">
        <f t="shared" si="18"/>
        <v>51.296754866584578</v>
      </c>
      <c r="AB32" s="8">
        <f t="shared" si="18"/>
        <v>50.750613965561769</v>
      </c>
      <c r="AC32" s="8">
        <f t="shared" si="18"/>
        <v>50.204473064538959</v>
      </c>
      <c r="AD32" s="8">
        <f t="shared" si="18"/>
        <v>49.658332163516128</v>
      </c>
      <c r="AE32" s="8">
        <f t="shared" si="18"/>
        <v>49.112191262493319</v>
      </c>
      <c r="AF32" s="8">
        <f t="shared" si="18"/>
        <v>48.84367784304311</v>
      </c>
      <c r="AG32" s="8">
        <f t="shared" si="18"/>
        <v>48.575164423592888</v>
      </c>
      <c r="AH32" s="8">
        <f t="shared" si="18"/>
        <v>60.41737764774129</v>
      </c>
      <c r="AI32" s="8">
        <f t="shared" si="18"/>
        <v>60.148864228291082</v>
      </c>
      <c r="AJ32" s="8">
        <f t="shared" si="18"/>
        <v>59.880350808840866</v>
      </c>
      <c r="AK32" s="8">
        <f t="shared" si="18"/>
        <v>59.799796783005803</v>
      </c>
      <c r="AL32" s="8">
        <f t="shared" si="18"/>
        <v>59.71924275717074</v>
      </c>
      <c r="AM32" s="8">
        <f t="shared" si="18"/>
        <v>59.63868873133567</v>
      </c>
      <c r="AN32" s="8">
        <f t="shared" si="18"/>
        <v>59.558134705500606</v>
      </c>
      <c r="AO32" s="8">
        <f t="shared" si="18"/>
        <v>59.477580679665543</v>
      </c>
    </row>
    <row r="33" spans="1:41" x14ac:dyDescent="0.35">
      <c r="A33" t="str">
        <f t="shared" si="19"/>
        <v>NGGT</v>
      </c>
      <c r="B33" s="3">
        <v>7</v>
      </c>
      <c r="C33">
        <f t="shared" si="20"/>
        <v>7</v>
      </c>
      <c r="D33">
        <f t="shared" si="17"/>
        <v>7</v>
      </c>
      <c r="E33">
        <f t="shared" si="17"/>
        <v>7</v>
      </c>
      <c r="F33">
        <f t="shared" si="17"/>
        <v>7</v>
      </c>
      <c r="G33">
        <f t="shared" si="17"/>
        <v>7</v>
      </c>
      <c r="H33">
        <f t="shared" si="17"/>
        <v>7</v>
      </c>
      <c r="I33">
        <f t="shared" si="17"/>
        <v>7</v>
      </c>
      <c r="J33">
        <f t="shared" si="17"/>
        <v>7</v>
      </c>
      <c r="K33">
        <f t="shared" si="17"/>
        <v>7</v>
      </c>
      <c r="L33">
        <f t="shared" si="17"/>
        <v>7</v>
      </c>
      <c r="M33">
        <f t="shared" si="17"/>
        <v>7</v>
      </c>
      <c r="N33">
        <f t="shared" si="17"/>
        <v>7</v>
      </c>
      <c r="O33">
        <f t="shared" si="17"/>
        <v>7</v>
      </c>
      <c r="P33">
        <f t="shared" si="17"/>
        <v>7</v>
      </c>
      <c r="Q33">
        <f t="shared" si="17"/>
        <v>7</v>
      </c>
      <c r="R33">
        <f t="shared" si="17"/>
        <v>7</v>
      </c>
      <c r="S33">
        <f t="shared" si="17"/>
        <v>7</v>
      </c>
      <c r="T33">
        <f t="shared" si="17"/>
        <v>7</v>
      </c>
      <c r="V33" t="str">
        <f t="shared" si="21"/>
        <v>NGGT</v>
      </c>
      <c r="W33" s="8">
        <f t="shared" si="22"/>
        <v>1878.6439144427552</v>
      </c>
      <c r="X33" s="8">
        <f t="shared" si="18"/>
        <v>1878.6439144427552</v>
      </c>
      <c r="Y33" s="8">
        <f t="shared" si="18"/>
        <v>1878.6439144427552</v>
      </c>
      <c r="Z33" s="8">
        <f t="shared" si="18"/>
        <v>1878.6439144427552</v>
      </c>
      <c r="AA33" s="8">
        <f t="shared" si="18"/>
        <v>1878.6439144427552</v>
      </c>
      <c r="AB33" s="8">
        <f t="shared" si="18"/>
        <v>1878.6439144427552</v>
      </c>
      <c r="AC33" s="8">
        <f t="shared" si="18"/>
        <v>1878.6439144427552</v>
      </c>
      <c r="AD33" s="8">
        <f t="shared" si="18"/>
        <v>1878.6439144427552</v>
      </c>
      <c r="AE33" s="8">
        <f t="shared" si="18"/>
        <v>1878.6439144427552</v>
      </c>
      <c r="AF33" s="8">
        <f t="shared" si="18"/>
        <v>1878.6439144427552</v>
      </c>
      <c r="AG33" s="8">
        <f t="shared" si="18"/>
        <v>1878.6439144427552</v>
      </c>
      <c r="AH33" s="8">
        <f t="shared" si="18"/>
        <v>1878.6439144427552</v>
      </c>
      <c r="AI33" s="8">
        <f t="shared" si="18"/>
        <v>1878.6439144427552</v>
      </c>
      <c r="AJ33" s="8">
        <f t="shared" si="18"/>
        <v>1878.6439144427552</v>
      </c>
      <c r="AK33" s="8">
        <f t="shared" si="18"/>
        <v>1878.6439144427552</v>
      </c>
      <c r="AL33" s="8">
        <f t="shared" si="18"/>
        <v>1878.6439144427552</v>
      </c>
      <c r="AM33" s="8">
        <f t="shared" si="18"/>
        <v>1878.6439144427552</v>
      </c>
      <c r="AN33" s="8">
        <f t="shared" si="18"/>
        <v>1878.6439144427552</v>
      </c>
      <c r="AO33" s="8">
        <f t="shared" si="18"/>
        <v>1878.6439144427552</v>
      </c>
    </row>
    <row r="34" spans="1:41" x14ac:dyDescent="0.35">
      <c r="A34" t="str">
        <f t="shared" si="19"/>
        <v>Coal CCS Retrofit</v>
      </c>
      <c r="B34" s="3">
        <v>120</v>
      </c>
      <c r="C34">
        <f t="shared" si="20"/>
        <v>120</v>
      </c>
      <c r="D34">
        <f t="shared" si="17"/>
        <v>120</v>
      </c>
      <c r="E34">
        <f t="shared" si="17"/>
        <v>120</v>
      </c>
      <c r="F34">
        <f t="shared" si="17"/>
        <v>120</v>
      </c>
      <c r="G34">
        <f t="shared" si="17"/>
        <v>120</v>
      </c>
      <c r="H34">
        <f t="shared" si="17"/>
        <v>120</v>
      </c>
      <c r="I34">
        <f t="shared" si="17"/>
        <v>120</v>
      </c>
      <c r="J34">
        <f t="shared" si="17"/>
        <v>120</v>
      </c>
      <c r="K34">
        <f t="shared" si="17"/>
        <v>120</v>
      </c>
      <c r="L34">
        <f t="shared" si="17"/>
        <v>120</v>
      </c>
      <c r="M34">
        <f t="shared" si="17"/>
        <v>120</v>
      </c>
      <c r="N34">
        <f t="shared" si="17"/>
        <v>120</v>
      </c>
      <c r="O34">
        <f t="shared" si="17"/>
        <v>120</v>
      </c>
      <c r="P34">
        <f t="shared" si="17"/>
        <v>120</v>
      </c>
      <c r="Q34">
        <f t="shared" si="17"/>
        <v>120</v>
      </c>
      <c r="R34">
        <f t="shared" si="17"/>
        <v>120</v>
      </c>
      <c r="S34">
        <f t="shared" si="17"/>
        <v>120</v>
      </c>
      <c r="T34">
        <f t="shared" si="17"/>
        <v>120</v>
      </c>
      <c r="V34" t="str">
        <f t="shared" si="21"/>
        <v>Coal CCS Retrofit</v>
      </c>
      <c r="W34" s="8">
        <f t="shared" si="22"/>
        <v>74.786146618915467</v>
      </c>
      <c r="X34" s="8">
        <f t="shared" si="18"/>
        <v>25.806146618915463</v>
      </c>
      <c r="Y34" s="8">
        <f t="shared" si="18"/>
        <v>26.766538775778201</v>
      </c>
      <c r="Z34" s="8">
        <f t="shared" si="18"/>
        <v>27.708099713878937</v>
      </c>
      <c r="AA34" s="8">
        <f t="shared" si="18"/>
        <v>27.708099713878944</v>
      </c>
      <c r="AB34" s="8">
        <f t="shared" si="18"/>
        <v>27.708099713878944</v>
      </c>
      <c r="AC34" s="8">
        <f t="shared" si="18"/>
        <v>27.708099713878944</v>
      </c>
      <c r="AD34" s="8">
        <f t="shared" si="18"/>
        <v>27.708099713878937</v>
      </c>
      <c r="AE34" s="8">
        <f t="shared" si="18"/>
        <v>27.708099713878937</v>
      </c>
      <c r="AF34" s="8">
        <f t="shared" si="18"/>
        <v>27.708099713878937</v>
      </c>
      <c r="AG34" s="8">
        <f t="shared" si="18"/>
        <v>27.708099713878937</v>
      </c>
      <c r="AH34" s="8">
        <f t="shared" si="18"/>
        <v>74.786146618915467</v>
      </c>
      <c r="AI34" s="8">
        <f t="shared" si="18"/>
        <v>74.786146618915467</v>
      </c>
      <c r="AJ34" s="8">
        <f t="shared" si="18"/>
        <v>74.786146618915467</v>
      </c>
      <c r="AK34" s="8">
        <f t="shared" si="18"/>
        <v>74.786146618915467</v>
      </c>
      <c r="AL34" s="8">
        <f t="shared" si="18"/>
        <v>74.786146618915467</v>
      </c>
      <c r="AM34" s="8">
        <f t="shared" si="18"/>
        <v>74.786146618915467</v>
      </c>
      <c r="AN34" s="8">
        <f t="shared" si="18"/>
        <v>74.786146618915467</v>
      </c>
      <c r="AO34" s="8">
        <f t="shared" si="18"/>
        <v>74.786146618915467</v>
      </c>
    </row>
    <row r="35" spans="1:41" x14ac:dyDescent="0.35">
      <c r="A35" t="str">
        <f t="shared" si="19"/>
        <v>Nuclear</v>
      </c>
      <c r="B35" s="3">
        <v>112</v>
      </c>
      <c r="C35">
        <f t="shared" si="20"/>
        <v>112</v>
      </c>
      <c r="D35">
        <f t="shared" si="17"/>
        <v>112</v>
      </c>
      <c r="E35">
        <f t="shared" si="17"/>
        <v>112</v>
      </c>
      <c r="F35">
        <f t="shared" si="17"/>
        <v>112</v>
      </c>
      <c r="G35">
        <f t="shared" si="17"/>
        <v>112</v>
      </c>
      <c r="H35">
        <f t="shared" si="17"/>
        <v>112</v>
      </c>
      <c r="I35">
        <f t="shared" si="17"/>
        <v>112</v>
      </c>
      <c r="J35">
        <f t="shared" si="17"/>
        <v>112</v>
      </c>
      <c r="K35">
        <f t="shared" si="17"/>
        <v>112</v>
      </c>
      <c r="L35">
        <f t="shared" si="17"/>
        <v>112</v>
      </c>
      <c r="M35">
        <f t="shared" si="17"/>
        <v>112</v>
      </c>
      <c r="N35">
        <f t="shared" si="17"/>
        <v>112</v>
      </c>
      <c r="O35">
        <f t="shared" si="17"/>
        <v>112</v>
      </c>
      <c r="P35">
        <f t="shared" si="17"/>
        <v>112</v>
      </c>
      <c r="Q35">
        <f t="shared" si="17"/>
        <v>112</v>
      </c>
      <c r="R35">
        <f t="shared" si="17"/>
        <v>112</v>
      </c>
      <c r="S35">
        <f t="shared" si="17"/>
        <v>112</v>
      </c>
      <c r="T35">
        <f t="shared" si="17"/>
        <v>112</v>
      </c>
      <c r="V35" t="str">
        <f>V24</f>
        <v>Nuclear</v>
      </c>
      <c r="W35" s="8">
        <f t="shared" si="22"/>
        <v>72.789345769791055</v>
      </c>
      <c r="X35" s="8">
        <f t="shared" si="18"/>
        <v>47.169619608135186</v>
      </c>
      <c r="Y35" s="8">
        <f t="shared" si="18"/>
        <v>47.070701746507169</v>
      </c>
      <c r="Z35" s="8">
        <f t="shared" si="18"/>
        <v>46.971783884879159</v>
      </c>
      <c r="AA35" s="8">
        <f t="shared" si="18"/>
        <v>46.872866023251149</v>
      </c>
      <c r="AB35" s="8">
        <f t="shared" si="18"/>
        <v>46.773948161623125</v>
      </c>
      <c r="AC35" s="8">
        <f t="shared" si="18"/>
        <v>46.675030299995122</v>
      </c>
      <c r="AD35" s="8">
        <f t="shared" si="18"/>
        <v>46.576112438367112</v>
      </c>
      <c r="AE35" s="8">
        <f t="shared" si="18"/>
        <v>46.477194576739095</v>
      </c>
      <c r="AF35" s="8">
        <f t="shared" si="18"/>
        <v>46.37827671511107</v>
      </c>
      <c r="AG35" s="8">
        <f t="shared" si="18"/>
        <v>46.27935885348306</v>
      </c>
      <c r="AH35" s="8">
        <f t="shared" si="18"/>
        <v>52.214430551163943</v>
      </c>
      <c r="AI35" s="8">
        <f t="shared" si="18"/>
        <v>58.149502248844854</v>
      </c>
      <c r="AJ35" s="8">
        <f t="shared" si="18"/>
        <v>70.217481367462668</v>
      </c>
      <c r="AK35" s="8">
        <f t="shared" si="18"/>
        <v>70.019645644206634</v>
      </c>
      <c r="AL35" s="8">
        <f t="shared" si="18"/>
        <v>69.821809920950614</v>
      </c>
      <c r="AM35" s="8">
        <f t="shared" si="18"/>
        <v>69.623974197694565</v>
      </c>
      <c r="AN35" s="8">
        <f t="shared" si="18"/>
        <v>69.426138474438545</v>
      </c>
      <c r="AO35" s="8">
        <f t="shared" si="18"/>
        <v>69.228302751182525</v>
      </c>
    </row>
    <row r="37" spans="1:41" x14ac:dyDescent="0.35">
      <c r="A37" s="2" t="s">
        <v>25</v>
      </c>
    </row>
    <row r="38" spans="1:41" x14ac:dyDescent="0.35">
      <c r="B38">
        <f>B27</f>
        <v>2022</v>
      </c>
      <c r="C38">
        <f t="shared" ref="C38:T38" si="23">C27</f>
        <v>2023</v>
      </c>
      <c r="D38">
        <f t="shared" si="23"/>
        <v>2024</v>
      </c>
      <c r="E38">
        <f t="shared" si="23"/>
        <v>2025</v>
      </c>
      <c r="F38">
        <f t="shared" si="23"/>
        <v>2026</v>
      </c>
      <c r="G38">
        <f t="shared" si="23"/>
        <v>2027</v>
      </c>
      <c r="H38">
        <f t="shared" si="23"/>
        <v>2028</v>
      </c>
      <c r="I38">
        <f t="shared" si="23"/>
        <v>2029</v>
      </c>
      <c r="J38">
        <f t="shared" si="23"/>
        <v>2030</v>
      </c>
      <c r="K38">
        <f t="shared" si="23"/>
        <v>2031</v>
      </c>
      <c r="L38">
        <f t="shared" si="23"/>
        <v>2032</v>
      </c>
      <c r="M38">
        <f t="shared" si="23"/>
        <v>2033</v>
      </c>
      <c r="N38">
        <f t="shared" si="23"/>
        <v>2034</v>
      </c>
      <c r="O38">
        <f t="shared" si="23"/>
        <v>2035</v>
      </c>
      <c r="P38">
        <f t="shared" si="23"/>
        <v>2036</v>
      </c>
      <c r="Q38">
        <f t="shared" si="23"/>
        <v>2037</v>
      </c>
      <c r="R38">
        <f t="shared" si="23"/>
        <v>2038</v>
      </c>
      <c r="S38">
        <f t="shared" si="23"/>
        <v>2039</v>
      </c>
      <c r="T38">
        <f t="shared" si="23"/>
        <v>2040</v>
      </c>
    </row>
    <row r="39" spans="1:41" x14ac:dyDescent="0.35">
      <c r="A39" t="str">
        <f>A28</f>
        <v>Onshore</v>
      </c>
      <c r="B39" s="3">
        <v>0</v>
      </c>
      <c r="C39">
        <f>B39</f>
        <v>0</v>
      </c>
      <c r="D39">
        <f t="shared" ref="D39:T46" si="24">C39</f>
        <v>0</v>
      </c>
      <c r="E39">
        <f t="shared" si="24"/>
        <v>0</v>
      </c>
      <c r="F39">
        <f t="shared" si="24"/>
        <v>0</v>
      </c>
      <c r="G39">
        <f t="shared" si="24"/>
        <v>0</v>
      </c>
      <c r="H39">
        <f t="shared" si="24"/>
        <v>0</v>
      </c>
      <c r="I39">
        <f t="shared" si="24"/>
        <v>0</v>
      </c>
      <c r="J39">
        <f t="shared" si="24"/>
        <v>0</v>
      </c>
      <c r="K39">
        <f t="shared" si="24"/>
        <v>0</v>
      </c>
      <c r="L39">
        <f t="shared" si="24"/>
        <v>0</v>
      </c>
      <c r="M39">
        <f t="shared" si="24"/>
        <v>0</v>
      </c>
      <c r="N39">
        <f t="shared" si="24"/>
        <v>0</v>
      </c>
      <c r="O39">
        <f t="shared" si="24"/>
        <v>0</v>
      </c>
      <c r="P39">
        <f t="shared" si="24"/>
        <v>0</v>
      </c>
      <c r="Q39">
        <f t="shared" si="24"/>
        <v>0</v>
      </c>
      <c r="R39">
        <f t="shared" si="24"/>
        <v>0</v>
      </c>
      <c r="S39">
        <f t="shared" si="24"/>
        <v>0</v>
      </c>
      <c r="T39">
        <f t="shared" si="24"/>
        <v>0</v>
      </c>
    </row>
    <row r="40" spans="1:41" x14ac:dyDescent="0.35">
      <c r="A40" t="str">
        <f t="shared" si="19"/>
        <v>Offshore</v>
      </c>
      <c r="B40" s="3">
        <v>0</v>
      </c>
      <c r="C40">
        <f t="shared" ref="C40:R46" si="25">B40</f>
        <v>0</v>
      </c>
      <c r="D40">
        <f t="shared" si="25"/>
        <v>0</v>
      </c>
      <c r="E40">
        <f t="shared" si="25"/>
        <v>0</v>
      </c>
      <c r="F40">
        <f t="shared" si="25"/>
        <v>0</v>
      </c>
      <c r="G40">
        <f t="shared" si="25"/>
        <v>0</v>
      </c>
      <c r="H40">
        <f t="shared" si="25"/>
        <v>0</v>
      </c>
      <c r="I40">
        <f t="shared" si="25"/>
        <v>0</v>
      </c>
      <c r="J40">
        <f t="shared" si="25"/>
        <v>0</v>
      </c>
      <c r="K40">
        <f t="shared" si="25"/>
        <v>0</v>
      </c>
      <c r="L40">
        <f t="shared" si="25"/>
        <v>0</v>
      </c>
      <c r="M40">
        <f t="shared" si="25"/>
        <v>0</v>
      </c>
      <c r="N40">
        <f t="shared" si="25"/>
        <v>0</v>
      </c>
      <c r="O40">
        <f t="shared" si="25"/>
        <v>0</v>
      </c>
      <c r="P40">
        <f t="shared" si="25"/>
        <v>0</v>
      </c>
      <c r="Q40">
        <f t="shared" si="25"/>
        <v>0</v>
      </c>
      <c r="R40">
        <f t="shared" si="25"/>
        <v>0</v>
      </c>
      <c r="S40">
        <f t="shared" si="24"/>
        <v>0</v>
      </c>
      <c r="T40">
        <f t="shared" si="24"/>
        <v>0</v>
      </c>
    </row>
    <row r="41" spans="1:41" x14ac:dyDescent="0.35">
      <c r="A41" t="str">
        <f t="shared" si="19"/>
        <v>Utility-Scale PV</v>
      </c>
      <c r="B41" s="3">
        <v>0</v>
      </c>
      <c r="C41">
        <f t="shared" si="25"/>
        <v>0</v>
      </c>
      <c r="D41">
        <f t="shared" si="24"/>
        <v>0</v>
      </c>
      <c r="E41">
        <f t="shared" si="24"/>
        <v>0</v>
      </c>
      <c r="F41">
        <f t="shared" si="24"/>
        <v>0</v>
      </c>
      <c r="G41">
        <f t="shared" si="24"/>
        <v>0</v>
      </c>
      <c r="H41">
        <f t="shared" si="24"/>
        <v>0</v>
      </c>
      <c r="I41">
        <f t="shared" si="24"/>
        <v>0</v>
      </c>
      <c r="J41">
        <f t="shared" si="24"/>
        <v>0</v>
      </c>
      <c r="K41">
        <f t="shared" si="24"/>
        <v>0</v>
      </c>
      <c r="L41">
        <f t="shared" si="24"/>
        <v>0</v>
      </c>
      <c r="M41">
        <f t="shared" si="24"/>
        <v>0</v>
      </c>
      <c r="N41">
        <f t="shared" si="24"/>
        <v>0</v>
      </c>
      <c r="O41">
        <f t="shared" si="24"/>
        <v>0</v>
      </c>
      <c r="P41">
        <f t="shared" si="24"/>
        <v>0</v>
      </c>
      <c r="Q41">
        <f t="shared" si="24"/>
        <v>0</v>
      </c>
      <c r="R41">
        <f t="shared" si="24"/>
        <v>0</v>
      </c>
      <c r="S41">
        <f t="shared" si="24"/>
        <v>0</v>
      </c>
      <c r="T41">
        <f t="shared" si="24"/>
        <v>0</v>
      </c>
    </row>
    <row r="42" spans="1:41" x14ac:dyDescent="0.35">
      <c r="A42" t="str">
        <f t="shared" si="19"/>
        <v>NGCC</v>
      </c>
      <c r="B42" s="3">
        <f>4+6.2*$B$95</f>
        <v>28.8</v>
      </c>
      <c r="C42">
        <f t="shared" si="25"/>
        <v>28.8</v>
      </c>
      <c r="D42">
        <f t="shared" si="24"/>
        <v>28.8</v>
      </c>
      <c r="E42">
        <f t="shared" si="24"/>
        <v>28.8</v>
      </c>
      <c r="F42">
        <f t="shared" si="24"/>
        <v>28.8</v>
      </c>
      <c r="G42">
        <f t="shared" si="24"/>
        <v>28.8</v>
      </c>
      <c r="H42">
        <f t="shared" si="24"/>
        <v>28.8</v>
      </c>
      <c r="I42">
        <f t="shared" si="24"/>
        <v>28.8</v>
      </c>
      <c r="J42">
        <f t="shared" si="24"/>
        <v>28.8</v>
      </c>
      <c r="K42">
        <f t="shared" si="24"/>
        <v>28.8</v>
      </c>
      <c r="L42">
        <f t="shared" si="24"/>
        <v>28.8</v>
      </c>
      <c r="M42">
        <f t="shared" si="24"/>
        <v>28.8</v>
      </c>
      <c r="N42">
        <f t="shared" si="24"/>
        <v>28.8</v>
      </c>
      <c r="O42">
        <f t="shared" si="24"/>
        <v>28.8</v>
      </c>
      <c r="P42">
        <f t="shared" si="24"/>
        <v>28.8</v>
      </c>
      <c r="Q42">
        <f t="shared" si="24"/>
        <v>28.8</v>
      </c>
      <c r="R42">
        <f t="shared" si="24"/>
        <v>28.8</v>
      </c>
      <c r="S42">
        <f t="shared" si="24"/>
        <v>28.8</v>
      </c>
      <c r="T42">
        <f t="shared" si="24"/>
        <v>28.8</v>
      </c>
    </row>
    <row r="43" spans="1:41" x14ac:dyDescent="0.35">
      <c r="A43" t="str">
        <f t="shared" si="19"/>
        <v>NGCC CCS</v>
      </c>
      <c r="B43" s="3">
        <f>1+7*$B$95</f>
        <v>29</v>
      </c>
      <c r="C43">
        <f t="shared" si="25"/>
        <v>29</v>
      </c>
      <c r="D43">
        <f t="shared" si="24"/>
        <v>29</v>
      </c>
      <c r="E43">
        <f t="shared" si="24"/>
        <v>29</v>
      </c>
      <c r="F43">
        <f t="shared" si="24"/>
        <v>29</v>
      </c>
      <c r="G43">
        <f t="shared" si="24"/>
        <v>29</v>
      </c>
      <c r="H43">
        <f t="shared" si="24"/>
        <v>29</v>
      </c>
      <c r="I43">
        <f t="shared" si="24"/>
        <v>29</v>
      </c>
      <c r="J43">
        <f t="shared" si="24"/>
        <v>29</v>
      </c>
      <c r="K43">
        <f t="shared" si="24"/>
        <v>29</v>
      </c>
      <c r="L43">
        <f t="shared" si="24"/>
        <v>29</v>
      </c>
      <c r="M43">
        <f t="shared" si="24"/>
        <v>29</v>
      </c>
      <c r="N43">
        <f t="shared" si="24"/>
        <v>29</v>
      </c>
      <c r="O43">
        <f t="shared" si="24"/>
        <v>29</v>
      </c>
      <c r="P43">
        <f t="shared" si="24"/>
        <v>29</v>
      </c>
      <c r="Q43">
        <f t="shared" si="24"/>
        <v>29</v>
      </c>
      <c r="R43">
        <f t="shared" si="24"/>
        <v>29</v>
      </c>
      <c r="S43">
        <f t="shared" si="24"/>
        <v>29</v>
      </c>
      <c r="T43">
        <f t="shared" si="24"/>
        <v>29</v>
      </c>
    </row>
    <row r="44" spans="1:41" x14ac:dyDescent="0.35">
      <c r="A44" t="str">
        <f t="shared" si="19"/>
        <v>NGGT</v>
      </c>
      <c r="B44" s="3">
        <f>6+9.2*$B$95</f>
        <v>42.8</v>
      </c>
      <c r="C44">
        <f t="shared" si="25"/>
        <v>42.8</v>
      </c>
      <c r="D44">
        <f t="shared" si="24"/>
        <v>42.8</v>
      </c>
      <c r="E44">
        <f t="shared" si="24"/>
        <v>42.8</v>
      </c>
      <c r="F44">
        <f t="shared" si="24"/>
        <v>42.8</v>
      </c>
      <c r="G44">
        <f t="shared" si="24"/>
        <v>42.8</v>
      </c>
      <c r="H44">
        <f t="shared" si="24"/>
        <v>42.8</v>
      </c>
      <c r="I44">
        <f t="shared" si="24"/>
        <v>42.8</v>
      </c>
      <c r="J44">
        <f t="shared" si="24"/>
        <v>42.8</v>
      </c>
      <c r="K44">
        <f t="shared" si="24"/>
        <v>42.8</v>
      </c>
      <c r="L44">
        <f t="shared" si="24"/>
        <v>42.8</v>
      </c>
      <c r="M44">
        <f t="shared" si="24"/>
        <v>42.8</v>
      </c>
      <c r="N44">
        <f t="shared" si="24"/>
        <v>42.8</v>
      </c>
      <c r="O44">
        <f t="shared" si="24"/>
        <v>42.8</v>
      </c>
      <c r="P44">
        <f t="shared" si="24"/>
        <v>42.8</v>
      </c>
      <c r="Q44">
        <f t="shared" si="24"/>
        <v>42.8</v>
      </c>
      <c r="R44">
        <f t="shared" si="24"/>
        <v>42.8</v>
      </c>
      <c r="S44">
        <f t="shared" si="24"/>
        <v>42.8</v>
      </c>
      <c r="T44">
        <f t="shared" si="24"/>
        <v>42.8</v>
      </c>
    </row>
    <row r="45" spans="1:41" x14ac:dyDescent="0.35">
      <c r="A45" t="str">
        <f t="shared" si="19"/>
        <v>Coal CCS Retrofit</v>
      </c>
      <c r="B45" s="3">
        <f>8+15.8*1.7</f>
        <v>34.86</v>
      </c>
      <c r="C45">
        <f t="shared" si="25"/>
        <v>34.86</v>
      </c>
      <c r="D45">
        <f t="shared" si="24"/>
        <v>34.86</v>
      </c>
      <c r="E45">
        <f t="shared" si="24"/>
        <v>34.86</v>
      </c>
      <c r="F45">
        <f t="shared" si="24"/>
        <v>34.86</v>
      </c>
      <c r="G45">
        <f t="shared" si="24"/>
        <v>34.86</v>
      </c>
      <c r="H45">
        <f t="shared" si="24"/>
        <v>34.86</v>
      </c>
      <c r="I45">
        <f t="shared" si="24"/>
        <v>34.86</v>
      </c>
      <c r="J45">
        <f t="shared" si="24"/>
        <v>34.86</v>
      </c>
      <c r="K45">
        <f t="shared" si="24"/>
        <v>34.86</v>
      </c>
      <c r="L45">
        <f t="shared" si="24"/>
        <v>34.86</v>
      </c>
      <c r="M45">
        <f t="shared" si="24"/>
        <v>34.86</v>
      </c>
      <c r="N45">
        <f t="shared" si="24"/>
        <v>34.86</v>
      </c>
      <c r="O45">
        <f t="shared" si="24"/>
        <v>34.86</v>
      </c>
      <c r="P45">
        <f t="shared" si="24"/>
        <v>34.86</v>
      </c>
      <c r="Q45">
        <f t="shared" si="24"/>
        <v>34.86</v>
      </c>
      <c r="R45">
        <f t="shared" si="24"/>
        <v>34.86</v>
      </c>
      <c r="S45">
        <f t="shared" si="24"/>
        <v>34.86</v>
      </c>
      <c r="T45">
        <f t="shared" si="24"/>
        <v>34.86</v>
      </c>
    </row>
    <row r="46" spans="1:41" x14ac:dyDescent="0.35">
      <c r="A46" t="str">
        <f t="shared" si="19"/>
        <v>Nuclear</v>
      </c>
      <c r="B46" s="3">
        <f>2+10*0.6</f>
        <v>8</v>
      </c>
      <c r="C46">
        <f t="shared" si="25"/>
        <v>8</v>
      </c>
      <c r="D46">
        <f t="shared" si="24"/>
        <v>8</v>
      </c>
      <c r="E46">
        <f t="shared" si="24"/>
        <v>8</v>
      </c>
      <c r="F46">
        <f t="shared" si="24"/>
        <v>8</v>
      </c>
      <c r="G46">
        <f t="shared" si="24"/>
        <v>8</v>
      </c>
      <c r="H46">
        <f t="shared" si="24"/>
        <v>8</v>
      </c>
      <c r="I46">
        <f t="shared" si="24"/>
        <v>8</v>
      </c>
      <c r="J46">
        <f t="shared" si="24"/>
        <v>8</v>
      </c>
      <c r="K46">
        <f t="shared" si="24"/>
        <v>8</v>
      </c>
      <c r="L46">
        <f t="shared" si="24"/>
        <v>8</v>
      </c>
      <c r="M46">
        <f t="shared" si="24"/>
        <v>8</v>
      </c>
      <c r="N46">
        <f t="shared" si="24"/>
        <v>8</v>
      </c>
      <c r="O46">
        <f t="shared" si="24"/>
        <v>8</v>
      </c>
      <c r="P46">
        <f t="shared" si="24"/>
        <v>8</v>
      </c>
      <c r="Q46">
        <f t="shared" si="24"/>
        <v>8</v>
      </c>
      <c r="R46">
        <f t="shared" si="24"/>
        <v>8</v>
      </c>
      <c r="S46">
        <f t="shared" si="24"/>
        <v>8</v>
      </c>
      <c r="T46">
        <f t="shared" si="24"/>
        <v>8</v>
      </c>
    </row>
    <row r="48" spans="1:41" x14ac:dyDescent="0.35">
      <c r="A48" s="2" t="s">
        <v>10</v>
      </c>
    </row>
    <row r="49" spans="1:20" x14ac:dyDescent="0.35">
      <c r="B49">
        <f t="shared" ref="B49:T49" si="26">B71</f>
        <v>2022</v>
      </c>
      <c r="C49">
        <f t="shared" si="26"/>
        <v>2023</v>
      </c>
      <c r="D49">
        <f t="shared" si="26"/>
        <v>2024</v>
      </c>
      <c r="E49">
        <f t="shared" si="26"/>
        <v>2025</v>
      </c>
      <c r="F49">
        <f t="shared" si="26"/>
        <v>2026</v>
      </c>
      <c r="G49">
        <f t="shared" si="26"/>
        <v>2027</v>
      </c>
      <c r="H49">
        <f t="shared" si="26"/>
        <v>2028</v>
      </c>
      <c r="I49">
        <f t="shared" si="26"/>
        <v>2029</v>
      </c>
      <c r="J49">
        <f t="shared" si="26"/>
        <v>2030</v>
      </c>
      <c r="K49">
        <f t="shared" si="26"/>
        <v>2031</v>
      </c>
      <c r="L49">
        <f t="shared" si="26"/>
        <v>2032</v>
      </c>
      <c r="M49">
        <f t="shared" si="26"/>
        <v>2033</v>
      </c>
      <c r="N49">
        <f t="shared" si="26"/>
        <v>2034</v>
      </c>
      <c r="O49">
        <f t="shared" si="26"/>
        <v>2035</v>
      </c>
      <c r="P49">
        <f t="shared" si="26"/>
        <v>2036</v>
      </c>
      <c r="Q49">
        <f t="shared" si="26"/>
        <v>2037</v>
      </c>
      <c r="R49">
        <f t="shared" si="26"/>
        <v>2038</v>
      </c>
      <c r="S49">
        <f t="shared" si="26"/>
        <v>2039</v>
      </c>
      <c r="T49">
        <f t="shared" si="26"/>
        <v>2040</v>
      </c>
    </row>
    <row r="50" spans="1:20" x14ac:dyDescent="0.35">
      <c r="A50" t="str">
        <f t="shared" ref="A50:A57" si="27">A72</f>
        <v>Onshore</v>
      </c>
      <c r="B50">
        <f>B94</f>
        <v>30</v>
      </c>
      <c r="C50">
        <f>B50</f>
        <v>30</v>
      </c>
      <c r="D50">
        <f t="shared" ref="D50:T50" si="28">C50</f>
        <v>30</v>
      </c>
      <c r="E50">
        <f t="shared" si="28"/>
        <v>30</v>
      </c>
      <c r="F50">
        <f t="shared" si="28"/>
        <v>30</v>
      </c>
      <c r="G50">
        <f t="shared" si="28"/>
        <v>30</v>
      </c>
      <c r="H50">
        <f t="shared" si="28"/>
        <v>30</v>
      </c>
      <c r="I50">
        <f t="shared" si="28"/>
        <v>30</v>
      </c>
      <c r="J50">
        <f t="shared" si="28"/>
        <v>30</v>
      </c>
      <c r="K50">
        <f t="shared" si="28"/>
        <v>30</v>
      </c>
      <c r="L50">
        <f t="shared" si="28"/>
        <v>30</v>
      </c>
      <c r="M50">
        <f t="shared" si="28"/>
        <v>30</v>
      </c>
      <c r="N50">
        <f t="shared" si="28"/>
        <v>30</v>
      </c>
      <c r="O50">
        <f t="shared" si="28"/>
        <v>30</v>
      </c>
      <c r="P50">
        <f t="shared" si="28"/>
        <v>30</v>
      </c>
      <c r="Q50">
        <f t="shared" si="28"/>
        <v>30</v>
      </c>
      <c r="R50">
        <f t="shared" si="28"/>
        <v>30</v>
      </c>
      <c r="S50">
        <f t="shared" si="28"/>
        <v>30</v>
      </c>
      <c r="T50">
        <f t="shared" si="28"/>
        <v>30</v>
      </c>
    </row>
    <row r="51" spans="1:20" x14ac:dyDescent="0.35">
      <c r="A51" t="str">
        <f t="shared" si="27"/>
        <v>Offshore</v>
      </c>
      <c r="B51">
        <f>B50</f>
        <v>30</v>
      </c>
      <c r="C51">
        <f t="shared" ref="C51:C57" si="29">C50</f>
        <v>30</v>
      </c>
      <c r="D51">
        <f t="shared" ref="D51:D57" si="30">D50</f>
        <v>30</v>
      </c>
      <c r="E51">
        <f t="shared" ref="E51:E57" si="31">E50</f>
        <v>30</v>
      </c>
      <c r="F51">
        <f t="shared" ref="F51:F57" si="32">F50</f>
        <v>30</v>
      </c>
      <c r="G51">
        <f t="shared" ref="G51:G57" si="33">G50</f>
        <v>30</v>
      </c>
      <c r="H51">
        <f t="shared" ref="H51:H57" si="34">H50</f>
        <v>30</v>
      </c>
      <c r="I51">
        <f t="shared" ref="I51:I57" si="35">I50</f>
        <v>30</v>
      </c>
      <c r="J51">
        <f t="shared" ref="J51:J57" si="36">J50</f>
        <v>30</v>
      </c>
      <c r="K51">
        <f t="shared" ref="K51:K57" si="37">K50</f>
        <v>30</v>
      </c>
      <c r="L51">
        <f t="shared" ref="L51:L57" si="38">L50</f>
        <v>30</v>
      </c>
      <c r="M51">
        <f t="shared" ref="M51:M57" si="39">M50</f>
        <v>30</v>
      </c>
      <c r="N51">
        <f t="shared" ref="N51:N57" si="40">N50</f>
        <v>30</v>
      </c>
      <c r="O51">
        <f t="shared" ref="O51:O57" si="41">O50</f>
        <v>30</v>
      </c>
      <c r="P51">
        <f t="shared" ref="P51:P57" si="42">P50</f>
        <v>30</v>
      </c>
      <c r="Q51">
        <f t="shared" ref="Q51:Q57" si="43">Q50</f>
        <v>30</v>
      </c>
      <c r="R51">
        <f t="shared" ref="R51:R57" si="44">R50</f>
        <v>30</v>
      </c>
      <c r="S51">
        <f t="shared" ref="S51:S57" si="45">S50</f>
        <v>30</v>
      </c>
      <c r="T51">
        <f t="shared" ref="T51:T57" si="46">T50</f>
        <v>30</v>
      </c>
    </row>
    <row r="52" spans="1:20" x14ac:dyDescent="0.35">
      <c r="A52" t="str">
        <f t="shared" si="27"/>
        <v>Utility-Scale PV</v>
      </c>
      <c r="B52">
        <f t="shared" ref="B52:B57" si="47">B51</f>
        <v>30</v>
      </c>
      <c r="C52">
        <f t="shared" si="29"/>
        <v>30</v>
      </c>
      <c r="D52">
        <f t="shared" si="30"/>
        <v>30</v>
      </c>
      <c r="E52">
        <f t="shared" si="31"/>
        <v>30</v>
      </c>
      <c r="F52">
        <f t="shared" si="32"/>
        <v>30</v>
      </c>
      <c r="G52">
        <f t="shared" si="33"/>
        <v>30</v>
      </c>
      <c r="H52">
        <f t="shared" si="34"/>
        <v>30</v>
      </c>
      <c r="I52">
        <f t="shared" si="35"/>
        <v>30</v>
      </c>
      <c r="J52">
        <f t="shared" si="36"/>
        <v>30</v>
      </c>
      <c r="K52">
        <f t="shared" si="37"/>
        <v>30</v>
      </c>
      <c r="L52">
        <f t="shared" si="38"/>
        <v>30</v>
      </c>
      <c r="M52">
        <f t="shared" si="39"/>
        <v>30</v>
      </c>
      <c r="N52">
        <f t="shared" si="40"/>
        <v>30</v>
      </c>
      <c r="O52">
        <f t="shared" si="41"/>
        <v>30</v>
      </c>
      <c r="P52">
        <f t="shared" si="42"/>
        <v>30</v>
      </c>
      <c r="Q52">
        <f t="shared" si="43"/>
        <v>30</v>
      </c>
      <c r="R52">
        <f t="shared" si="44"/>
        <v>30</v>
      </c>
      <c r="S52">
        <f t="shared" si="45"/>
        <v>30</v>
      </c>
      <c r="T52">
        <f t="shared" si="46"/>
        <v>30</v>
      </c>
    </row>
    <row r="53" spans="1:20" x14ac:dyDescent="0.35">
      <c r="A53" t="str">
        <f t="shared" si="27"/>
        <v>NGCC</v>
      </c>
      <c r="B53">
        <f t="shared" si="47"/>
        <v>30</v>
      </c>
      <c r="C53">
        <f t="shared" si="29"/>
        <v>30</v>
      </c>
      <c r="D53">
        <f t="shared" si="30"/>
        <v>30</v>
      </c>
      <c r="E53">
        <f t="shared" si="31"/>
        <v>30</v>
      </c>
      <c r="F53">
        <f t="shared" si="32"/>
        <v>30</v>
      </c>
      <c r="G53">
        <f t="shared" si="33"/>
        <v>30</v>
      </c>
      <c r="H53">
        <f t="shared" si="34"/>
        <v>30</v>
      </c>
      <c r="I53">
        <f t="shared" si="35"/>
        <v>30</v>
      </c>
      <c r="J53">
        <f t="shared" si="36"/>
        <v>30</v>
      </c>
      <c r="K53">
        <f t="shared" si="37"/>
        <v>30</v>
      </c>
      <c r="L53">
        <f t="shared" si="38"/>
        <v>30</v>
      </c>
      <c r="M53">
        <f t="shared" si="39"/>
        <v>30</v>
      </c>
      <c r="N53">
        <f t="shared" si="40"/>
        <v>30</v>
      </c>
      <c r="O53">
        <f t="shared" si="41"/>
        <v>30</v>
      </c>
      <c r="P53">
        <f t="shared" si="42"/>
        <v>30</v>
      </c>
      <c r="Q53">
        <f t="shared" si="43"/>
        <v>30</v>
      </c>
      <c r="R53">
        <f t="shared" si="44"/>
        <v>30</v>
      </c>
      <c r="S53">
        <f t="shared" si="45"/>
        <v>30</v>
      </c>
      <c r="T53">
        <f t="shared" si="46"/>
        <v>30</v>
      </c>
    </row>
    <row r="54" spans="1:20" x14ac:dyDescent="0.35">
      <c r="A54" t="str">
        <f t="shared" si="27"/>
        <v>NGCC CCS</v>
      </c>
      <c r="B54">
        <f t="shared" si="47"/>
        <v>30</v>
      </c>
      <c r="C54">
        <f t="shared" si="29"/>
        <v>30</v>
      </c>
      <c r="D54">
        <f t="shared" si="30"/>
        <v>30</v>
      </c>
      <c r="E54">
        <f t="shared" si="31"/>
        <v>30</v>
      </c>
      <c r="F54">
        <f t="shared" si="32"/>
        <v>30</v>
      </c>
      <c r="G54">
        <f t="shared" si="33"/>
        <v>30</v>
      </c>
      <c r="H54">
        <f t="shared" si="34"/>
        <v>30</v>
      </c>
      <c r="I54">
        <f t="shared" si="35"/>
        <v>30</v>
      </c>
      <c r="J54">
        <f t="shared" si="36"/>
        <v>30</v>
      </c>
      <c r="K54">
        <f t="shared" si="37"/>
        <v>30</v>
      </c>
      <c r="L54">
        <f t="shared" si="38"/>
        <v>30</v>
      </c>
      <c r="M54">
        <f t="shared" si="39"/>
        <v>30</v>
      </c>
      <c r="N54">
        <f t="shared" si="40"/>
        <v>30</v>
      </c>
      <c r="O54">
        <f t="shared" si="41"/>
        <v>30</v>
      </c>
      <c r="P54">
        <f t="shared" si="42"/>
        <v>30</v>
      </c>
      <c r="Q54">
        <f t="shared" si="43"/>
        <v>30</v>
      </c>
      <c r="R54">
        <f t="shared" si="44"/>
        <v>30</v>
      </c>
      <c r="S54">
        <f t="shared" si="45"/>
        <v>30</v>
      </c>
      <c r="T54">
        <f t="shared" si="46"/>
        <v>30</v>
      </c>
    </row>
    <row r="55" spans="1:20" x14ac:dyDescent="0.35">
      <c r="A55" t="str">
        <f t="shared" si="27"/>
        <v>NGGT</v>
      </c>
      <c r="B55">
        <f t="shared" si="47"/>
        <v>30</v>
      </c>
      <c r="C55">
        <f t="shared" si="29"/>
        <v>30</v>
      </c>
      <c r="D55">
        <f t="shared" si="30"/>
        <v>30</v>
      </c>
      <c r="E55">
        <f t="shared" si="31"/>
        <v>30</v>
      </c>
      <c r="F55">
        <f t="shared" si="32"/>
        <v>30</v>
      </c>
      <c r="G55">
        <f t="shared" si="33"/>
        <v>30</v>
      </c>
      <c r="H55">
        <f t="shared" si="34"/>
        <v>30</v>
      </c>
      <c r="I55">
        <f t="shared" si="35"/>
        <v>30</v>
      </c>
      <c r="J55">
        <f t="shared" si="36"/>
        <v>30</v>
      </c>
      <c r="K55">
        <f t="shared" si="37"/>
        <v>30</v>
      </c>
      <c r="L55">
        <f t="shared" si="38"/>
        <v>30</v>
      </c>
      <c r="M55">
        <f t="shared" si="39"/>
        <v>30</v>
      </c>
      <c r="N55">
        <f t="shared" si="40"/>
        <v>30</v>
      </c>
      <c r="O55">
        <f t="shared" si="41"/>
        <v>30</v>
      </c>
      <c r="P55">
        <f t="shared" si="42"/>
        <v>30</v>
      </c>
      <c r="Q55">
        <f t="shared" si="43"/>
        <v>30</v>
      </c>
      <c r="R55">
        <f t="shared" si="44"/>
        <v>30</v>
      </c>
      <c r="S55">
        <f t="shared" si="45"/>
        <v>30</v>
      </c>
      <c r="T55">
        <f t="shared" si="46"/>
        <v>30</v>
      </c>
    </row>
    <row r="56" spans="1:20" x14ac:dyDescent="0.35">
      <c r="A56" t="str">
        <f t="shared" si="27"/>
        <v>Coal CCS Retrofit</v>
      </c>
      <c r="B56">
        <f t="shared" si="47"/>
        <v>30</v>
      </c>
      <c r="C56">
        <f t="shared" si="29"/>
        <v>30</v>
      </c>
      <c r="D56">
        <f t="shared" si="30"/>
        <v>30</v>
      </c>
      <c r="E56">
        <f t="shared" si="31"/>
        <v>30</v>
      </c>
      <c r="F56">
        <f t="shared" si="32"/>
        <v>30</v>
      </c>
      <c r="G56">
        <f t="shared" si="33"/>
        <v>30</v>
      </c>
      <c r="H56">
        <f t="shared" si="34"/>
        <v>30</v>
      </c>
      <c r="I56">
        <f t="shared" si="35"/>
        <v>30</v>
      </c>
      <c r="J56">
        <f t="shared" si="36"/>
        <v>30</v>
      </c>
      <c r="K56">
        <f t="shared" si="37"/>
        <v>30</v>
      </c>
      <c r="L56">
        <f t="shared" si="38"/>
        <v>30</v>
      </c>
      <c r="M56">
        <f t="shared" si="39"/>
        <v>30</v>
      </c>
      <c r="N56">
        <f t="shared" si="40"/>
        <v>30</v>
      </c>
      <c r="O56">
        <f t="shared" si="41"/>
        <v>30</v>
      </c>
      <c r="P56">
        <f t="shared" si="42"/>
        <v>30</v>
      </c>
      <c r="Q56">
        <f t="shared" si="43"/>
        <v>30</v>
      </c>
      <c r="R56">
        <f t="shared" si="44"/>
        <v>30</v>
      </c>
      <c r="S56">
        <f t="shared" si="45"/>
        <v>30</v>
      </c>
      <c r="T56">
        <f t="shared" si="46"/>
        <v>30</v>
      </c>
    </row>
    <row r="57" spans="1:20" x14ac:dyDescent="0.35">
      <c r="A57" t="str">
        <f t="shared" si="27"/>
        <v>Nuclear</v>
      </c>
      <c r="B57">
        <f t="shared" si="47"/>
        <v>30</v>
      </c>
      <c r="C57">
        <f t="shared" si="29"/>
        <v>30</v>
      </c>
      <c r="D57">
        <f t="shared" si="30"/>
        <v>30</v>
      </c>
      <c r="E57">
        <f t="shared" si="31"/>
        <v>30</v>
      </c>
      <c r="F57">
        <f t="shared" si="32"/>
        <v>30</v>
      </c>
      <c r="G57">
        <f t="shared" si="33"/>
        <v>30</v>
      </c>
      <c r="H57">
        <f t="shared" si="34"/>
        <v>30</v>
      </c>
      <c r="I57">
        <f t="shared" si="35"/>
        <v>30</v>
      </c>
      <c r="J57">
        <f t="shared" si="36"/>
        <v>30</v>
      </c>
      <c r="K57">
        <f t="shared" si="37"/>
        <v>30</v>
      </c>
      <c r="L57">
        <f t="shared" si="38"/>
        <v>30</v>
      </c>
      <c r="M57">
        <f t="shared" si="39"/>
        <v>30</v>
      </c>
      <c r="N57">
        <f t="shared" si="40"/>
        <v>30</v>
      </c>
      <c r="O57">
        <f t="shared" si="41"/>
        <v>30</v>
      </c>
      <c r="P57">
        <f t="shared" si="42"/>
        <v>30</v>
      </c>
      <c r="Q57">
        <f t="shared" si="43"/>
        <v>30</v>
      </c>
      <c r="R57">
        <f t="shared" si="44"/>
        <v>30</v>
      </c>
      <c r="S57">
        <f t="shared" si="45"/>
        <v>30</v>
      </c>
      <c r="T57">
        <f t="shared" si="46"/>
        <v>30</v>
      </c>
    </row>
    <row r="59" spans="1:20" x14ac:dyDescent="0.35">
      <c r="A59" s="2" t="s">
        <v>26</v>
      </c>
    </row>
    <row r="60" spans="1:20" x14ac:dyDescent="0.35">
      <c r="B60">
        <f>B49</f>
        <v>2022</v>
      </c>
      <c r="C60">
        <f t="shared" ref="C60:T60" si="48">C49</f>
        <v>2023</v>
      </c>
      <c r="D60">
        <f t="shared" si="48"/>
        <v>2024</v>
      </c>
      <c r="E60">
        <f t="shared" si="48"/>
        <v>2025</v>
      </c>
      <c r="F60">
        <f t="shared" si="48"/>
        <v>2026</v>
      </c>
      <c r="G60">
        <f t="shared" si="48"/>
        <v>2027</v>
      </c>
      <c r="H60">
        <f t="shared" si="48"/>
        <v>2028</v>
      </c>
      <c r="I60">
        <f t="shared" si="48"/>
        <v>2029</v>
      </c>
      <c r="J60">
        <f t="shared" si="48"/>
        <v>2030</v>
      </c>
      <c r="K60">
        <f t="shared" si="48"/>
        <v>2031</v>
      </c>
      <c r="L60">
        <f t="shared" si="48"/>
        <v>2032</v>
      </c>
      <c r="M60">
        <f t="shared" si="48"/>
        <v>2033</v>
      </c>
      <c r="N60">
        <f t="shared" si="48"/>
        <v>2034</v>
      </c>
      <c r="O60">
        <f t="shared" si="48"/>
        <v>2035</v>
      </c>
      <c r="P60">
        <f t="shared" si="48"/>
        <v>2036</v>
      </c>
      <c r="Q60">
        <f t="shared" si="48"/>
        <v>2037</v>
      </c>
      <c r="R60">
        <f t="shared" si="48"/>
        <v>2038</v>
      </c>
      <c r="S60">
        <f t="shared" si="48"/>
        <v>2039</v>
      </c>
      <c r="T60">
        <f t="shared" si="48"/>
        <v>2040</v>
      </c>
    </row>
    <row r="61" spans="1:20" x14ac:dyDescent="0.35">
      <c r="A61" t="str">
        <f>A50</f>
        <v>Onshore</v>
      </c>
      <c r="B61" s="6">
        <f>$B$93/(1-(1+$B$93)^(-B50))</f>
        <v>8.0586403511111196E-2</v>
      </c>
      <c r="C61" s="6">
        <f>B61</f>
        <v>8.0586403511111196E-2</v>
      </c>
      <c r="D61" s="6">
        <f t="shared" ref="D61:T68" si="49">C61</f>
        <v>8.0586403511111196E-2</v>
      </c>
      <c r="E61" s="6">
        <f t="shared" si="49"/>
        <v>8.0586403511111196E-2</v>
      </c>
      <c r="F61" s="6">
        <f t="shared" si="49"/>
        <v>8.0586403511111196E-2</v>
      </c>
      <c r="G61" s="6">
        <f t="shared" si="49"/>
        <v>8.0586403511111196E-2</v>
      </c>
      <c r="H61" s="6">
        <f t="shared" si="49"/>
        <v>8.0586403511111196E-2</v>
      </c>
      <c r="I61" s="6">
        <f t="shared" si="49"/>
        <v>8.0586403511111196E-2</v>
      </c>
      <c r="J61" s="6">
        <f t="shared" si="49"/>
        <v>8.0586403511111196E-2</v>
      </c>
      <c r="K61" s="6">
        <f t="shared" si="49"/>
        <v>8.0586403511111196E-2</v>
      </c>
      <c r="L61" s="6">
        <f t="shared" si="49"/>
        <v>8.0586403511111196E-2</v>
      </c>
      <c r="M61" s="6">
        <f t="shared" si="49"/>
        <v>8.0586403511111196E-2</v>
      </c>
      <c r="N61" s="6">
        <f t="shared" si="49"/>
        <v>8.0586403511111196E-2</v>
      </c>
      <c r="O61" s="6">
        <f t="shared" si="49"/>
        <v>8.0586403511111196E-2</v>
      </c>
      <c r="P61" s="6">
        <f t="shared" si="49"/>
        <v>8.0586403511111196E-2</v>
      </c>
      <c r="Q61" s="6">
        <f t="shared" si="49"/>
        <v>8.0586403511111196E-2</v>
      </c>
      <c r="R61" s="6">
        <f t="shared" si="49"/>
        <v>8.0586403511111196E-2</v>
      </c>
      <c r="S61" s="6">
        <f t="shared" si="49"/>
        <v>8.0586403511111196E-2</v>
      </c>
      <c r="T61" s="6">
        <f t="shared" si="49"/>
        <v>8.0586403511111196E-2</v>
      </c>
    </row>
    <row r="62" spans="1:20" x14ac:dyDescent="0.35">
      <c r="A62" t="str">
        <f t="shared" ref="A62:A68" si="50">A51</f>
        <v>Offshore</v>
      </c>
      <c r="B62" s="6">
        <f>B61</f>
        <v>8.0586403511111196E-2</v>
      </c>
      <c r="C62" s="6">
        <f t="shared" ref="C62:R68" si="51">B62</f>
        <v>8.0586403511111196E-2</v>
      </c>
      <c r="D62" s="6">
        <f t="shared" si="51"/>
        <v>8.0586403511111196E-2</v>
      </c>
      <c r="E62" s="6">
        <f t="shared" si="51"/>
        <v>8.0586403511111196E-2</v>
      </c>
      <c r="F62" s="6">
        <f t="shared" si="51"/>
        <v>8.0586403511111196E-2</v>
      </c>
      <c r="G62" s="6">
        <f t="shared" si="51"/>
        <v>8.0586403511111196E-2</v>
      </c>
      <c r="H62" s="6">
        <f t="shared" si="51"/>
        <v>8.0586403511111196E-2</v>
      </c>
      <c r="I62" s="6">
        <f t="shared" si="51"/>
        <v>8.0586403511111196E-2</v>
      </c>
      <c r="J62" s="6">
        <f t="shared" si="51"/>
        <v>8.0586403511111196E-2</v>
      </c>
      <c r="K62" s="6">
        <f t="shared" si="51"/>
        <v>8.0586403511111196E-2</v>
      </c>
      <c r="L62" s="6">
        <f t="shared" si="51"/>
        <v>8.0586403511111196E-2</v>
      </c>
      <c r="M62" s="6">
        <f t="shared" si="51"/>
        <v>8.0586403511111196E-2</v>
      </c>
      <c r="N62" s="6">
        <f t="shared" si="51"/>
        <v>8.0586403511111196E-2</v>
      </c>
      <c r="O62" s="6">
        <f t="shared" si="51"/>
        <v>8.0586403511111196E-2</v>
      </c>
      <c r="P62" s="6">
        <f t="shared" si="51"/>
        <v>8.0586403511111196E-2</v>
      </c>
      <c r="Q62" s="6">
        <f t="shared" si="51"/>
        <v>8.0586403511111196E-2</v>
      </c>
      <c r="R62" s="6">
        <f t="shared" si="51"/>
        <v>8.0586403511111196E-2</v>
      </c>
      <c r="S62" s="6">
        <f t="shared" si="49"/>
        <v>8.0586403511111196E-2</v>
      </c>
      <c r="T62" s="6">
        <f t="shared" si="49"/>
        <v>8.0586403511111196E-2</v>
      </c>
    </row>
    <row r="63" spans="1:20" x14ac:dyDescent="0.35">
      <c r="A63" t="str">
        <f t="shared" si="50"/>
        <v>Utility-Scale PV</v>
      </c>
      <c r="B63" s="6">
        <f t="shared" ref="B63:B68" si="52">B62</f>
        <v>8.0586403511111196E-2</v>
      </c>
      <c r="C63" s="6">
        <f t="shared" si="51"/>
        <v>8.0586403511111196E-2</v>
      </c>
      <c r="D63" s="6">
        <f t="shared" si="49"/>
        <v>8.0586403511111196E-2</v>
      </c>
      <c r="E63" s="6">
        <f t="shared" si="49"/>
        <v>8.0586403511111196E-2</v>
      </c>
      <c r="F63" s="6">
        <f t="shared" si="49"/>
        <v>8.0586403511111196E-2</v>
      </c>
      <c r="G63" s="6">
        <f t="shared" si="49"/>
        <v>8.0586403511111196E-2</v>
      </c>
      <c r="H63" s="6">
        <f t="shared" si="49"/>
        <v>8.0586403511111196E-2</v>
      </c>
      <c r="I63" s="6">
        <f t="shared" si="49"/>
        <v>8.0586403511111196E-2</v>
      </c>
      <c r="J63" s="6">
        <f t="shared" si="49"/>
        <v>8.0586403511111196E-2</v>
      </c>
      <c r="K63" s="6">
        <f t="shared" si="49"/>
        <v>8.0586403511111196E-2</v>
      </c>
      <c r="L63" s="6">
        <f t="shared" si="49"/>
        <v>8.0586403511111196E-2</v>
      </c>
      <c r="M63" s="6">
        <f t="shared" si="49"/>
        <v>8.0586403511111196E-2</v>
      </c>
      <c r="N63" s="6">
        <f t="shared" si="49"/>
        <v>8.0586403511111196E-2</v>
      </c>
      <c r="O63" s="6">
        <f t="shared" si="49"/>
        <v>8.0586403511111196E-2</v>
      </c>
      <c r="P63" s="6">
        <f t="shared" si="49"/>
        <v>8.0586403511111196E-2</v>
      </c>
      <c r="Q63" s="6">
        <f t="shared" si="49"/>
        <v>8.0586403511111196E-2</v>
      </c>
      <c r="R63" s="6">
        <f t="shared" si="49"/>
        <v>8.0586403511111196E-2</v>
      </c>
      <c r="S63" s="6">
        <f t="shared" si="49"/>
        <v>8.0586403511111196E-2</v>
      </c>
      <c r="T63" s="6">
        <f t="shared" si="49"/>
        <v>8.0586403511111196E-2</v>
      </c>
    </row>
    <row r="64" spans="1:20" x14ac:dyDescent="0.35">
      <c r="A64" t="str">
        <f t="shared" si="50"/>
        <v>NGCC</v>
      </c>
      <c r="B64" s="6">
        <f t="shared" si="52"/>
        <v>8.0586403511111196E-2</v>
      </c>
      <c r="C64" s="6">
        <f t="shared" si="51"/>
        <v>8.0586403511111196E-2</v>
      </c>
      <c r="D64" s="6">
        <f t="shared" si="49"/>
        <v>8.0586403511111196E-2</v>
      </c>
      <c r="E64" s="6">
        <f t="shared" si="49"/>
        <v>8.0586403511111196E-2</v>
      </c>
      <c r="F64" s="6">
        <f t="shared" si="49"/>
        <v>8.0586403511111196E-2</v>
      </c>
      <c r="G64" s="6">
        <f t="shared" si="49"/>
        <v>8.0586403511111196E-2</v>
      </c>
      <c r="H64" s="6">
        <f t="shared" si="49"/>
        <v>8.0586403511111196E-2</v>
      </c>
      <c r="I64" s="6">
        <f t="shared" si="49"/>
        <v>8.0586403511111196E-2</v>
      </c>
      <c r="J64" s="6">
        <f t="shared" si="49"/>
        <v>8.0586403511111196E-2</v>
      </c>
      <c r="K64" s="6">
        <f t="shared" si="49"/>
        <v>8.0586403511111196E-2</v>
      </c>
      <c r="L64" s="6">
        <f t="shared" si="49"/>
        <v>8.0586403511111196E-2</v>
      </c>
      <c r="M64" s="6">
        <f t="shared" si="49"/>
        <v>8.0586403511111196E-2</v>
      </c>
      <c r="N64" s="6">
        <f t="shared" si="49"/>
        <v>8.0586403511111196E-2</v>
      </c>
      <c r="O64" s="6">
        <f t="shared" si="49"/>
        <v>8.0586403511111196E-2</v>
      </c>
      <c r="P64" s="6">
        <f t="shared" si="49"/>
        <v>8.0586403511111196E-2</v>
      </c>
      <c r="Q64" s="6">
        <f t="shared" si="49"/>
        <v>8.0586403511111196E-2</v>
      </c>
      <c r="R64" s="6">
        <f t="shared" si="49"/>
        <v>8.0586403511111196E-2</v>
      </c>
      <c r="S64" s="6">
        <f t="shared" si="49"/>
        <v>8.0586403511111196E-2</v>
      </c>
      <c r="T64" s="6">
        <f t="shared" si="49"/>
        <v>8.0586403511111196E-2</v>
      </c>
    </row>
    <row r="65" spans="1:41" x14ac:dyDescent="0.35">
      <c r="A65" t="str">
        <f t="shared" si="50"/>
        <v>NGCC CCS</v>
      </c>
      <c r="B65" s="6">
        <f t="shared" si="52"/>
        <v>8.0586403511111196E-2</v>
      </c>
      <c r="C65" s="6">
        <f t="shared" si="51"/>
        <v>8.0586403511111196E-2</v>
      </c>
      <c r="D65" s="6">
        <f t="shared" si="49"/>
        <v>8.0586403511111196E-2</v>
      </c>
      <c r="E65" s="6">
        <f t="shared" si="49"/>
        <v>8.0586403511111196E-2</v>
      </c>
      <c r="F65" s="6">
        <f t="shared" si="49"/>
        <v>8.0586403511111196E-2</v>
      </c>
      <c r="G65" s="6">
        <f t="shared" si="49"/>
        <v>8.0586403511111196E-2</v>
      </c>
      <c r="H65" s="6">
        <f t="shared" si="49"/>
        <v>8.0586403511111196E-2</v>
      </c>
      <c r="I65" s="6">
        <f t="shared" si="49"/>
        <v>8.0586403511111196E-2</v>
      </c>
      <c r="J65" s="6">
        <f t="shared" si="49"/>
        <v>8.0586403511111196E-2</v>
      </c>
      <c r="K65" s="6">
        <f t="shared" si="49"/>
        <v>8.0586403511111196E-2</v>
      </c>
      <c r="L65" s="6">
        <f t="shared" si="49"/>
        <v>8.0586403511111196E-2</v>
      </c>
      <c r="M65" s="6">
        <f t="shared" si="49"/>
        <v>8.0586403511111196E-2</v>
      </c>
      <c r="N65" s="6">
        <f t="shared" si="49"/>
        <v>8.0586403511111196E-2</v>
      </c>
      <c r="O65" s="6">
        <f t="shared" si="49"/>
        <v>8.0586403511111196E-2</v>
      </c>
      <c r="P65" s="6">
        <f t="shared" si="49"/>
        <v>8.0586403511111196E-2</v>
      </c>
      <c r="Q65" s="6">
        <f t="shared" si="49"/>
        <v>8.0586403511111196E-2</v>
      </c>
      <c r="R65" s="6">
        <f t="shared" si="49"/>
        <v>8.0586403511111196E-2</v>
      </c>
      <c r="S65" s="6">
        <f t="shared" si="49"/>
        <v>8.0586403511111196E-2</v>
      </c>
      <c r="T65" s="6">
        <f t="shared" si="49"/>
        <v>8.0586403511111196E-2</v>
      </c>
    </row>
    <row r="66" spans="1:41" x14ac:dyDescent="0.35">
      <c r="A66" t="str">
        <f t="shared" si="50"/>
        <v>NGGT</v>
      </c>
      <c r="B66" s="6">
        <f t="shared" si="52"/>
        <v>8.0586403511111196E-2</v>
      </c>
      <c r="C66" s="6">
        <f t="shared" si="51"/>
        <v>8.0586403511111196E-2</v>
      </c>
      <c r="D66" s="6">
        <f t="shared" si="49"/>
        <v>8.0586403511111196E-2</v>
      </c>
      <c r="E66" s="6">
        <f t="shared" si="49"/>
        <v>8.0586403511111196E-2</v>
      </c>
      <c r="F66" s="6">
        <f t="shared" si="49"/>
        <v>8.0586403511111196E-2</v>
      </c>
      <c r="G66" s="6">
        <f t="shared" si="49"/>
        <v>8.0586403511111196E-2</v>
      </c>
      <c r="H66" s="6">
        <f t="shared" si="49"/>
        <v>8.0586403511111196E-2</v>
      </c>
      <c r="I66" s="6">
        <f t="shared" si="49"/>
        <v>8.0586403511111196E-2</v>
      </c>
      <c r="J66" s="6">
        <f t="shared" si="49"/>
        <v>8.0586403511111196E-2</v>
      </c>
      <c r="K66" s="6">
        <f t="shared" si="49"/>
        <v>8.0586403511111196E-2</v>
      </c>
      <c r="L66" s="6">
        <f t="shared" si="49"/>
        <v>8.0586403511111196E-2</v>
      </c>
      <c r="M66" s="6">
        <f t="shared" si="49"/>
        <v>8.0586403511111196E-2</v>
      </c>
      <c r="N66" s="6">
        <f t="shared" si="49"/>
        <v>8.0586403511111196E-2</v>
      </c>
      <c r="O66" s="6">
        <f t="shared" si="49"/>
        <v>8.0586403511111196E-2</v>
      </c>
      <c r="P66" s="6">
        <f t="shared" si="49"/>
        <v>8.0586403511111196E-2</v>
      </c>
      <c r="Q66" s="6">
        <f t="shared" si="49"/>
        <v>8.0586403511111196E-2</v>
      </c>
      <c r="R66" s="6">
        <f t="shared" si="49"/>
        <v>8.0586403511111196E-2</v>
      </c>
      <c r="S66" s="6">
        <f t="shared" si="49"/>
        <v>8.0586403511111196E-2</v>
      </c>
      <c r="T66" s="6">
        <f t="shared" si="49"/>
        <v>8.0586403511111196E-2</v>
      </c>
    </row>
    <row r="67" spans="1:41" x14ac:dyDescent="0.35">
      <c r="A67" t="str">
        <f t="shared" si="50"/>
        <v>Coal CCS Retrofit</v>
      </c>
      <c r="B67" s="6">
        <f t="shared" si="52"/>
        <v>8.0586403511111196E-2</v>
      </c>
      <c r="C67" s="6">
        <f t="shared" si="51"/>
        <v>8.0586403511111196E-2</v>
      </c>
      <c r="D67" s="6">
        <f t="shared" si="49"/>
        <v>8.0586403511111196E-2</v>
      </c>
      <c r="E67" s="6">
        <f t="shared" si="49"/>
        <v>8.0586403511111196E-2</v>
      </c>
      <c r="F67" s="6">
        <f t="shared" si="49"/>
        <v>8.0586403511111196E-2</v>
      </c>
      <c r="G67" s="6">
        <f t="shared" si="49"/>
        <v>8.0586403511111196E-2</v>
      </c>
      <c r="H67" s="6">
        <f t="shared" si="49"/>
        <v>8.0586403511111196E-2</v>
      </c>
      <c r="I67" s="6">
        <f t="shared" si="49"/>
        <v>8.0586403511111196E-2</v>
      </c>
      <c r="J67" s="6">
        <f t="shared" si="49"/>
        <v>8.0586403511111196E-2</v>
      </c>
      <c r="K67" s="6">
        <f t="shared" si="49"/>
        <v>8.0586403511111196E-2</v>
      </c>
      <c r="L67" s="6">
        <f t="shared" si="49"/>
        <v>8.0586403511111196E-2</v>
      </c>
      <c r="M67" s="6">
        <f t="shared" si="49"/>
        <v>8.0586403511111196E-2</v>
      </c>
      <c r="N67" s="6">
        <f t="shared" si="49"/>
        <v>8.0586403511111196E-2</v>
      </c>
      <c r="O67" s="6">
        <f t="shared" si="49"/>
        <v>8.0586403511111196E-2</v>
      </c>
      <c r="P67" s="6">
        <f t="shared" si="49"/>
        <v>8.0586403511111196E-2</v>
      </c>
      <c r="Q67" s="6">
        <f t="shared" si="49"/>
        <v>8.0586403511111196E-2</v>
      </c>
      <c r="R67" s="6">
        <f t="shared" si="49"/>
        <v>8.0586403511111196E-2</v>
      </c>
      <c r="S67" s="6">
        <f t="shared" si="49"/>
        <v>8.0586403511111196E-2</v>
      </c>
      <c r="T67" s="6">
        <f t="shared" si="49"/>
        <v>8.0586403511111196E-2</v>
      </c>
    </row>
    <row r="68" spans="1:41" x14ac:dyDescent="0.35">
      <c r="A68" t="str">
        <f t="shared" si="50"/>
        <v>Nuclear</v>
      </c>
      <c r="B68" s="6">
        <f t="shared" si="52"/>
        <v>8.0586403511111196E-2</v>
      </c>
      <c r="C68" s="6">
        <f t="shared" si="51"/>
        <v>8.0586403511111196E-2</v>
      </c>
      <c r="D68" s="6">
        <f t="shared" si="49"/>
        <v>8.0586403511111196E-2</v>
      </c>
      <c r="E68" s="6">
        <f t="shared" si="49"/>
        <v>8.0586403511111196E-2</v>
      </c>
      <c r="F68" s="6">
        <f t="shared" si="49"/>
        <v>8.0586403511111196E-2</v>
      </c>
      <c r="G68" s="6">
        <f t="shared" si="49"/>
        <v>8.0586403511111196E-2</v>
      </c>
      <c r="H68" s="6">
        <f t="shared" si="49"/>
        <v>8.0586403511111196E-2</v>
      </c>
      <c r="I68" s="6">
        <f t="shared" si="49"/>
        <v>8.0586403511111196E-2</v>
      </c>
      <c r="J68" s="6">
        <f t="shared" si="49"/>
        <v>8.0586403511111196E-2</v>
      </c>
      <c r="K68" s="6">
        <f t="shared" si="49"/>
        <v>8.0586403511111196E-2</v>
      </c>
      <c r="L68" s="6">
        <f t="shared" si="49"/>
        <v>8.0586403511111196E-2</v>
      </c>
      <c r="M68" s="6">
        <f t="shared" si="49"/>
        <v>8.0586403511111196E-2</v>
      </c>
      <c r="N68" s="6">
        <f t="shared" si="49"/>
        <v>8.0586403511111196E-2</v>
      </c>
      <c r="O68" s="6">
        <f t="shared" si="49"/>
        <v>8.0586403511111196E-2</v>
      </c>
      <c r="P68" s="6">
        <f t="shared" si="49"/>
        <v>8.0586403511111196E-2</v>
      </c>
      <c r="Q68" s="6">
        <f t="shared" si="49"/>
        <v>8.0586403511111196E-2</v>
      </c>
      <c r="R68" s="6">
        <f t="shared" si="49"/>
        <v>8.0586403511111196E-2</v>
      </c>
      <c r="S68" s="6">
        <f t="shared" si="49"/>
        <v>8.0586403511111196E-2</v>
      </c>
      <c r="T68" s="6">
        <f t="shared" si="49"/>
        <v>8.0586403511111196E-2</v>
      </c>
    </row>
    <row r="70" spans="1:41" x14ac:dyDescent="0.35">
      <c r="A70" s="2" t="s">
        <v>9</v>
      </c>
      <c r="W70">
        <f>W5</f>
        <v>2022</v>
      </c>
      <c r="X70">
        <f t="shared" ref="X70:AO70" si="53">X5</f>
        <v>2023</v>
      </c>
      <c r="Y70">
        <f t="shared" si="53"/>
        <v>2024</v>
      </c>
      <c r="Z70">
        <f t="shared" si="53"/>
        <v>2025</v>
      </c>
      <c r="AA70">
        <f t="shared" si="53"/>
        <v>2026</v>
      </c>
      <c r="AB70">
        <f t="shared" si="53"/>
        <v>2027</v>
      </c>
      <c r="AC70">
        <f t="shared" si="53"/>
        <v>2028</v>
      </c>
      <c r="AD70">
        <f t="shared" si="53"/>
        <v>2029</v>
      </c>
      <c r="AE70">
        <f t="shared" si="53"/>
        <v>2030</v>
      </c>
      <c r="AF70">
        <f t="shared" si="53"/>
        <v>2031</v>
      </c>
      <c r="AG70">
        <f t="shared" si="53"/>
        <v>2032</v>
      </c>
      <c r="AH70">
        <f t="shared" si="53"/>
        <v>2033</v>
      </c>
      <c r="AI70">
        <f t="shared" si="53"/>
        <v>2034</v>
      </c>
      <c r="AJ70">
        <f t="shared" si="53"/>
        <v>2035</v>
      </c>
      <c r="AK70">
        <f t="shared" si="53"/>
        <v>2036</v>
      </c>
      <c r="AL70">
        <f t="shared" si="53"/>
        <v>2037</v>
      </c>
      <c r="AM70">
        <f t="shared" si="53"/>
        <v>2038</v>
      </c>
      <c r="AN70">
        <f t="shared" si="53"/>
        <v>2039</v>
      </c>
      <c r="AO70">
        <f t="shared" si="53"/>
        <v>2040</v>
      </c>
    </row>
    <row r="71" spans="1:41" x14ac:dyDescent="0.35">
      <c r="B71">
        <f t="shared" ref="B71:T71" si="54">B38</f>
        <v>2022</v>
      </c>
      <c r="C71">
        <f t="shared" si="54"/>
        <v>2023</v>
      </c>
      <c r="D71">
        <f t="shared" si="54"/>
        <v>2024</v>
      </c>
      <c r="E71">
        <f t="shared" si="54"/>
        <v>2025</v>
      </c>
      <c r="F71">
        <f t="shared" si="54"/>
        <v>2026</v>
      </c>
      <c r="G71">
        <f t="shared" si="54"/>
        <v>2027</v>
      </c>
      <c r="H71">
        <f t="shared" si="54"/>
        <v>2028</v>
      </c>
      <c r="I71">
        <f t="shared" si="54"/>
        <v>2029</v>
      </c>
      <c r="J71">
        <f t="shared" si="54"/>
        <v>2030</v>
      </c>
      <c r="K71">
        <f t="shared" si="54"/>
        <v>2031</v>
      </c>
      <c r="L71">
        <f t="shared" si="54"/>
        <v>2032</v>
      </c>
      <c r="M71">
        <f t="shared" si="54"/>
        <v>2033</v>
      </c>
      <c r="N71">
        <f t="shared" si="54"/>
        <v>2034</v>
      </c>
      <c r="O71">
        <f t="shared" si="54"/>
        <v>2035</v>
      </c>
      <c r="P71">
        <f t="shared" si="54"/>
        <v>2036</v>
      </c>
      <c r="Q71">
        <f t="shared" si="54"/>
        <v>2037</v>
      </c>
      <c r="R71">
        <f t="shared" si="54"/>
        <v>2038</v>
      </c>
      <c r="S71">
        <f t="shared" si="54"/>
        <v>2039</v>
      </c>
      <c r="T71">
        <f t="shared" si="54"/>
        <v>2040</v>
      </c>
      <c r="V71" t="s">
        <v>41</v>
      </c>
      <c r="X71" s="9">
        <f>($W$19-X19)/$W$19</f>
        <v>0.20948976604581113</v>
      </c>
      <c r="Y71" s="9">
        <f t="shared" ref="Y71:AO71" si="55">($W$19-Y19)/$W$19</f>
        <v>0.24298673859440709</v>
      </c>
      <c r="Z71" s="9">
        <f t="shared" si="55"/>
        <v>0.2764837111430028</v>
      </c>
      <c r="AA71" s="9">
        <f t="shared" si="55"/>
        <v>0.30998068369159848</v>
      </c>
      <c r="AB71" s="9">
        <f t="shared" si="55"/>
        <v>0.34347765624019416</v>
      </c>
      <c r="AC71" s="9">
        <f t="shared" si="55"/>
        <v>0.37697462878878985</v>
      </c>
      <c r="AD71" s="9">
        <f t="shared" si="55"/>
        <v>0.41047160133738536</v>
      </c>
      <c r="AE71" s="9">
        <f t="shared" si="55"/>
        <v>0.44396857388598132</v>
      </c>
      <c r="AF71" s="9">
        <f t="shared" si="55"/>
        <v>0.45571524699542604</v>
      </c>
      <c r="AG71" s="9">
        <f t="shared" si="55"/>
        <v>0.46693942002260425</v>
      </c>
      <c r="AH71" s="9">
        <f t="shared" si="55"/>
        <v>0.43388453976836333</v>
      </c>
      <c r="AI71" s="9">
        <f t="shared" si="55"/>
        <v>0.40048390784432952</v>
      </c>
      <c r="AJ71" s="9">
        <f t="shared" si="55"/>
        <v>0.32302489645619931</v>
      </c>
      <c r="AK71" s="9">
        <f t="shared" si="55"/>
        <v>0.33264038084361847</v>
      </c>
      <c r="AL71" s="9">
        <f t="shared" si="55"/>
        <v>0.34206416336091217</v>
      </c>
      <c r="AM71" s="9">
        <f t="shared" si="55"/>
        <v>0.35139999646765258</v>
      </c>
      <c r="AN71" s="9">
        <f t="shared" si="55"/>
        <v>0.36071824242990586</v>
      </c>
      <c r="AO71" s="9">
        <f t="shared" si="55"/>
        <v>0.37008194269026451</v>
      </c>
    </row>
    <row r="72" spans="1:41" x14ac:dyDescent="0.35">
      <c r="A72" t="str">
        <f t="shared" ref="A72:A79" si="56">A39</f>
        <v>Onshore</v>
      </c>
      <c r="B72" s="6"/>
      <c r="C72" s="6">
        <f>B98*B96/B94</f>
        <v>8.6666666666666661</v>
      </c>
      <c r="D72" s="6">
        <f>C72</f>
        <v>8.6666666666666661</v>
      </c>
      <c r="E72" s="6">
        <f t="shared" ref="E72:T73" si="57">D72</f>
        <v>8.6666666666666661</v>
      </c>
      <c r="F72" s="6">
        <f t="shared" si="57"/>
        <v>8.6666666666666661</v>
      </c>
      <c r="G72" s="6">
        <f t="shared" si="57"/>
        <v>8.6666666666666661</v>
      </c>
      <c r="H72" s="6">
        <f t="shared" si="57"/>
        <v>8.6666666666666661</v>
      </c>
      <c r="I72" s="6">
        <f t="shared" si="57"/>
        <v>8.6666666666666661</v>
      </c>
      <c r="J72" s="6">
        <f t="shared" si="57"/>
        <v>8.6666666666666661</v>
      </c>
      <c r="K72" s="6">
        <f t="shared" si="57"/>
        <v>8.6666666666666661</v>
      </c>
      <c r="L72" s="6">
        <f t="shared" si="57"/>
        <v>8.6666666666666661</v>
      </c>
      <c r="M72" s="6">
        <f>L72*0.75</f>
        <v>6.5</v>
      </c>
      <c r="N72" s="6">
        <f>L72*0.5</f>
        <v>4.333333333333333</v>
      </c>
      <c r="O72" s="6">
        <v>0</v>
      </c>
      <c r="P72" s="6">
        <f t="shared" si="57"/>
        <v>0</v>
      </c>
      <c r="Q72" s="6">
        <f t="shared" si="57"/>
        <v>0</v>
      </c>
      <c r="R72" s="6">
        <f t="shared" si="57"/>
        <v>0</v>
      </c>
      <c r="S72" s="6">
        <f t="shared" si="57"/>
        <v>0</v>
      </c>
      <c r="T72" s="6">
        <f t="shared" si="57"/>
        <v>0</v>
      </c>
    </row>
    <row r="73" spans="1:41" x14ac:dyDescent="0.35">
      <c r="A73" t="str">
        <f t="shared" si="56"/>
        <v>Offshore</v>
      </c>
      <c r="B73" s="6"/>
      <c r="C73" s="6">
        <f t="shared" ref="C73:L73" si="58">C62*$B$99*C7*1000/(8760*C18)</f>
        <v>24.145337015634407</v>
      </c>
      <c r="D73" s="6">
        <f t="shared" si="58"/>
        <v>23.301660768551422</v>
      </c>
      <c r="E73" s="6">
        <f t="shared" si="58"/>
        <v>22.457984521468436</v>
      </c>
      <c r="F73" s="6">
        <f t="shared" si="58"/>
        <v>21.614308274385447</v>
      </c>
      <c r="G73" s="6">
        <f t="shared" si="58"/>
        <v>20.770632027302458</v>
      </c>
      <c r="H73" s="6">
        <f t="shared" si="58"/>
        <v>19.926955780219473</v>
      </c>
      <c r="I73" s="6">
        <f t="shared" si="58"/>
        <v>19.083279533136487</v>
      </c>
      <c r="J73" s="6">
        <f t="shared" si="58"/>
        <v>18.239603286053505</v>
      </c>
      <c r="K73" s="6">
        <f t="shared" si="58"/>
        <v>17.745560005974855</v>
      </c>
      <c r="L73" s="6">
        <f t="shared" si="58"/>
        <v>16.775428087675966</v>
      </c>
      <c r="M73" s="6">
        <f>L73*0.75</f>
        <v>12.581571065756975</v>
      </c>
      <c r="N73" s="6">
        <f>L73*0.5</f>
        <v>8.3877140438379829</v>
      </c>
      <c r="O73" s="6">
        <v>0</v>
      </c>
      <c r="P73" s="6">
        <f>O73</f>
        <v>0</v>
      </c>
      <c r="Q73" s="6">
        <f t="shared" si="57"/>
        <v>0</v>
      </c>
      <c r="R73" s="6">
        <f t="shared" si="57"/>
        <v>0</v>
      </c>
      <c r="S73" s="6">
        <f t="shared" si="57"/>
        <v>0</v>
      </c>
      <c r="T73" s="6">
        <f t="shared" si="57"/>
        <v>0</v>
      </c>
    </row>
    <row r="74" spans="1:41" x14ac:dyDescent="0.35">
      <c r="A74" t="str">
        <f t="shared" si="56"/>
        <v>Utility-Scale PV</v>
      </c>
      <c r="B74" s="6"/>
      <c r="C74" s="6">
        <f>C72</f>
        <v>8.6666666666666661</v>
      </c>
      <c r="D74" s="6">
        <f t="shared" ref="D74:T74" si="59">D72</f>
        <v>8.6666666666666661</v>
      </c>
      <c r="E74" s="6">
        <f t="shared" si="59"/>
        <v>8.6666666666666661</v>
      </c>
      <c r="F74" s="6">
        <f t="shared" si="59"/>
        <v>8.6666666666666661</v>
      </c>
      <c r="G74" s="6">
        <f t="shared" si="59"/>
        <v>8.6666666666666661</v>
      </c>
      <c r="H74" s="6">
        <f t="shared" si="59"/>
        <v>8.6666666666666661</v>
      </c>
      <c r="I74" s="6">
        <f t="shared" si="59"/>
        <v>8.6666666666666661</v>
      </c>
      <c r="J74" s="6">
        <f t="shared" si="59"/>
        <v>8.6666666666666661</v>
      </c>
      <c r="K74" s="6">
        <f t="shared" si="59"/>
        <v>8.6666666666666661</v>
      </c>
      <c r="L74" s="6">
        <f t="shared" si="59"/>
        <v>8.6666666666666661</v>
      </c>
      <c r="M74" s="6">
        <f t="shared" si="59"/>
        <v>6.5</v>
      </c>
      <c r="N74" s="6">
        <f t="shared" si="59"/>
        <v>4.333333333333333</v>
      </c>
      <c r="O74" s="6">
        <f t="shared" si="59"/>
        <v>0</v>
      </c>
      <c r="P74" s="6">
        <f t="shared" si="59"/>
        <v>0</v>
      </c>
      <c r="Q74" s="6">
        <f t="shared" si="59"/>
        <v>0</v>
      </c>
      <c r="R74" s="6">
        <f t="shared" si="59"/>
        <v>0</v>
      </c>
      <c r="S74" s="6">
        <f t="shared" si="59"/>
        <v>0</v>
      </c>
      <c r="T74" s="6">
        <f t="shared" si="59"/>
        <v>0</v>
      </c>
    </row>
    <row r="75" spans="1:41" x14ac:dyDescent="0.35">
      <c r="A75" t="str">
        <f t="shared" si="56"/>
        <v>NGCC</v>
      </c>
      <c r="B75" s="6"/>
      <c r="C75" s="6">
        <f>B75</f>
        <v>0</v>
      </c>
      <c r="D75" s="6">
        <f t="shared" ref="D75:T75" si="60">C75</f>
        <v>0</v>
      </c>
      <c r="E75" s="6">
        <f t="shared" si="60"/>
        <v>0</v>
      </c>
      <c r="F75" s="6">
        <f t="shared" si="60"/>
        <v>0</v>
      </c>
      <c r="G75" s="6">
        <f t="shared" si="60"/>
        <v>0</v>
      </c>
      <c r="H75" s="6">
        <f t="shared" si="60"/>
        <v>0</v>
      </c>
      <c r="I75" s="6">
        <f t="shared" si="60"/>
        <v>0</v>
      </c>
      <c r="J75" s="6">
        <f t="shared" si="60"/>
        <v>0</v>
      </c>
      <c r="K75" s="6">
        <f t="shared" si="60"/>
        <v>0</v>
      </c>
      <c r="L75" s="6">
        <f t="shared" si="60"/>
        <v>0</v>
      </c>
      <c r="M75" s="6">
        <f t="shared" si="60"/>
        <v>0</v>
      </c>
      <c r="N75" s="6">
        <f t="shared" si="60"/>
        <v>0</v>
      </c>
      <c r="O75" s="6">
        <f t="shared" si="60"/>
        <v>0</v>
      </c>
      <c r="P75" s="6">
        <f t="shared" si="60"/>
        <v>0</v>
      </c>
      <c r="Q75" s="6">
        <f t="shared" si="60"/>
        <v>0</v>
      </c>
      <c r="R75" s="6">
        <f t="shared" si="60"/>
        <v>0</v>
      </c>
      <c r="S75" s="6">
        <f t="shared" si="60"/>
        <v>0</v>
      </c>
      <c r="T75" s="6">
        <f t="shared" si="60"/>
        <v>0</v>
      </c>
    </row>
    <row r="76" spans="1:41" x14ac:dyDescent="0.35">
      <c r="A76" t="str">
        <f t="shared" si="56"/>
        <v>NGCC CCS</v>
      </c>
      <c r="B76" s="6"/>
      <c r="C76" s="6">
        <f t="shared" ref="C76:L76" si="61">7*C100*0.054*$B$97/$B$94</f>
        <v>12.599999999999998</v>
      </c>
      <c r="D76" s="6">
        <f t="shared" si="61"/>
        <v>12.352941176470589</v>
      </c>
      <c r="E76" s="6">
        <f t="shared" si="61"/>
        <v>12.110726643598618</v>
      </c>
      <c r="F76" s="6">
        <f t="shared" si="61"/>
        <v>12.110726643598614</v>
      </c>
      <c r="G76" s="6">
        <f t="shared" si="61"/>
        <v>12.110726643598614</v>
      </c>
      <c r="H76" s="6">
        <f t="shared" si="61"/>
        <v>12.110726643598614</v>
      </c>
      <c r="I76" s="6">
        <f t="shared" si="61"/>
        <v>12.110726643598618</v>
      </c>
      <c r="J76" s="6">
        <f t="shared" si="61"/>
        <v>12.110726643598618</v>
      </c>
      <c r="K76" s="6">
        <f t="shared" si="61"/>
        <v>12.110726643598618</v>
      </c>
      <c r="L76" s="6">
        <f t="shared" si="61"/>
        <v>12.110726643598618</v>
      </c>
      <c r="M76" s="6">
        <v>0</v>
      </c>
      <c r="N76" s="6">
        <v>0</v>
      </c>
      <c r="O76" s="6">
        <f t="shared" ref="O76:T76" si="62">7*O89*0.054*$B$97/$B$94</f>
        <v>0</v>
      </c>
      <c r="P76" s="6">
        <f t="shared" si="62"/>
        <v>0</v>
      </c>
      <c r="Q76" s="6">
        <f t="shared" si="62"/>
        <v>0</v>
      </c>
      <c r="R76" s="6">
        <f t="shared" si="62"/>
        <v>0</v>
      </c>
      <c r="S76" s="6">
        <f t="shared" si="62"/>
        <v>0</v>
      </c>
      <c r="T76" s="6">
        <f t="shared" si="62"/>
        <v>0</v>
      </c>
    </row>
    <row r="77" spans="1:41" x14ac:dyDescent="0.35">
      <c r="A77" t="str">
        <f t="shared" si="56"/>
        <v>NGGT</v>
      </c>
      <c r="B77" s="6"/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41" x14ac:dyDescent="0.35">
      <c r="A78" t="str">
        <f t="shared" si="56"/>
        <v>Coal CCS Retrofit</v>
      </c>
      <c r="B78" s="6"/>
      <c r="C78" s="6">
        <f>15.8*C100*0.093*$B$97/$B$94</f>
        <v>48.980000000000004</v>
      </c>
      <c r="D78" s="6">
        <f>15.8*D100*0.093*$B$97/$B$94</f>
        <v>48.019607843137265</v>
      </c>
      <c r="E78" s="6">
        <f>15.8*E100*0.093*$B$97/$B$94</f>
        <v>47.07804690503653</v>
      </c>
      <c r="F78" s="6">
        <f t="shared" ref="F78:T78" si="63">15.8*F100*0.093*$B$97/$B$94</f>
        <v>47.078046905036523</v>
      </c>
      <c r="G78" s="6">
        <f t="shared" si="63"/>
        <v>47.078046905036523</v>
      </c>
      <c r="H78" s="6">
        <f t="shared" si="63"/>
        <v>47.078046905036523</v>
      </c>
      <c r="I78" s="6">
        <f t="shared" si="63"/>
        <v>47.07804690503653</v>
      </c>
      <c r="J78" s="6">
        <f t="shared" si="63"/>
        <v>47.07804690503653</v>
      </c>
      <c r="K78" s="6">
        <f t="shared" si="63"/>
        <v>47.07804690503653</v>
      </c>
      <c r="L78" s="6">
        <f t="shared" si="63"/>
        <v>47.07804690503653</v>
      </c>
      <c r="M78" s="6">
        <f t="shared" si="63"/>
        <v>0</v>
      </c>
      <c r="N78" s="6">
        <f t="shared" si="63"/>
        <v>0</v>
      </c>
      <c r="O78" s="6">
        <f t="shared" si="63"/>
        <v>0</v>
      </c>
      <c r="P78" s="6">
        <f t="shared" si="63"/>
        <v>0</v>
      </c>
      <c r="Q78" s="6">
        <f t="shared" si="63"/>
        <v>0</v>
      </c>
      <c r="R78" s="6">
        <f t="shared" si="63"/>
        <v>0</v>
      </c>
      <c r="S78" s="6">
        <f t="shared" si="63"/>
        <v>0</v>
      </c>
      <c r="T78" s="6">
        <f t="shared" si="63"/>
        <v>0</v>
      </c>
    </row>
    <row r="79" spans="1:41" x14ac:dyDescent="0.35">
      <c r="A79" t="str">
        <f t="shared" si="56"/>
        <v>Nuclear</v>
      </c>
      <c r="B79" s="6"/>
      <c r="C79" s="6">
        <f t="shared" ref="C79:L79" si="64">C68*$B$99*C13*1000/(8760*C24)</f>
        <v>15.2531342630399</v>
      </c>
      <c r="D79" s="6">
        <f t="shared" si="64"/>
        <v>15.193783546063091</v>
      </c>
      <c r="E79" s="6">
        <f t="shared" si="64"/>
        <v>15.134432829086283</v>
      </c>
      <c r="F79" s="6">
        <f t="shared" si="64"/>
        <v>15.075082112109474</v>
      </c>
      <c r="G79" s="6">
        <f t="shared" si="64"/>
        <v>15.015731395132663</v>
      </c>
      <c r="H79" s="6">
        <f t="shared" si="64"/>
        <v>14.956380678155854</v>
      </c>
      <c r="I79" s="6">
        <f t="shared" si="64"/>
        <v>14.897029961179047</v>
      </c>
      <c r="J79" s="6">
        <f t="shared" si="64"/>
        <v>14.837679244202237</v>
      </c>
      <c r="K79" s="6">
        <f t="shared" si="64"/>
        <v>14.778328527225428</v>
      </c>
      <c r="L79" s="6">
        <f t="shared" si="64"/>
        <v>14.718977810248619</v>
      </c>
      <c r="M79" s="6">
        <f>0.75*L79</f>
        <v>11.039233357686465</v>
      </c>
      <c r="N79" s="6">
        <f>0.5*L79</f>
        <v>7.3594889051243095</v>
      </c>
      <c r="O79" s="6">
        <v>0</v>
      </c>
      <c r="P79" s="6">
        <f>O79</f>
        <v>0</v>
      </c>
      <c r="Q79" s="6">
        <f t="shared" ref="Q79:T79" si="65">P79</f>
        <v>0</v>
      </c>
      <c r="R79" s="6">
        <f t="shared" si="65"/>
        <v>0</v>
      </c>
      <c r="S79" s="6">
        <f t="shared" si="65"/>
        <v>0</v>
      </c>
      <c r="T79" s="6">
        <f t="shared" si="65"/>
        <v>0</v>
      </c>
    </row>
    <row r="81" spans="1:20" x14ac:dyDescent="0.35">
      <c r="A81" s="2" t="s">
        <v>27</v>
      </c>
    </row>
    <row r="82" spans="1:20" x14ac:dyDescent="0.35">
      <c r="B82">
        <f t="shared" ref="B82:T82" si="66">B49</f>
        <v>2022</v>
      </c>
      <c r="C82">
        <f t="shared" si="66"/>
        <v>2023</v>
      </c>
      <c r="D82">
        <f t="shared" si="66"/>
        <v>2024</v>
      </c>
      <c r="E82">
        <f t="shared" si="66"/>
        <v>2025</v>
      </c>
      <c r="F82">
        <f t="shared" si="66"/>
        <v>2026</v>
      </c>
      <c r="G82">
        <f t="shared" si="66"/>
        <v>2027</v>
      </c>
      <c r="H82">
        <f t="shared" si="66"/>
        <v>2028</v>
      </c>
      <c r="I82">
        <f t="shared" si="66"/>
        <v>2029</v>
      </c>
      <c r="J82">
        <f t="shared" si="66"/>
        <v>2030</v>
      </c>
      <c r="K82">
        <f t="shared" si="66"/>
        <v>2031</v>
      </c>
      <c r="L82">
        <f t="shared" si="66"/>
        <v>2032</v>
      </c>
      <c r="M82">
        <f t="shared" si="66"/>
        <v>2033</v>
      </c>
      <c r="N82">
        <f t="shared" si="66"/>
        <v>2034</v>
      </c>
      <c r="O82">
        <f t="shared" si="66"/>
        <v>2035</v>
      </c>
      <c r="P82">
        <f t="shared" si="66"/>
        <v>2036</v>
      </c>
      <c r="Q82">
        <f t="shared" si="66"/>
        <v>2037</v>
      </c>
      <c r="R82">
        <f t="shared" si="66"/>
        <v>2038</v>
      </c>
      <c r="S82">
        <f t="shared" si="66"/>
        <v>2039</v>
      </c>
      <c r="T82">
        <f t="shared" si="66"/>
        <v>2040</v>
      </c>
    </row>
    <row r="83" spans="1:20" x14ac:dyDescent="0.35">
      <c r="A83" t="str">
        <f t="shared" ref="A83:A90" si="67">A50</f>
        <v>Onshore</v>
      </c>
      <c r="B83" s="6"/>
      <c r="C83" s="6">
        <f>C61*($B$99+0.2)*C6*1000/(8760*C17)</f>
        <v>16.13901779543783</v>
      </c>
      <c r="D83" s="6">
        <f t="shared" ref="D83:L90" si="68">D61*($B$99+0.2)*D6*1000/(8760*D17)</f>
        <v>15.669189026457891</v>
      </c>
      <c r="E83" s="6">
        <f t="shared" si="68"/>
        <v>15.199360257477952</v>
      </c>
      <c r="F83" s="6">
        <f t="shared" si="68"/>
        <v>14.729531488498013</v>
      </c>
      <c r="G83" s="6">
        <f t="shared" si="68"/>
        <v>14.259702719518073</v>
      </c>
      <c r="H83" s="6">
        <f t="shared" si="68"/>
        <v>13.789873950538132</v>
      </c>
      <c r="I83" s="6">
        <f t="shared" si="68"/>
        <v>13.320045181558193</v>
      </c>
      <c r="J83" s="6">
        <f t="shared" si="68"/>
        <v>12.850216412578256</v>
      </c>
      <c r="K83" s="6">
        <f t="shared" si="68"/>
        <v>12.718556169637498</v>
      </c>
      <c r="L83" s="6">
        <f t="shared" si="68"/>
        <v>12.583774746603748</v>
      </c>
      <c r="M83" s="6">
        <f>0.75*L83</f>
        <v>9.4378310599528099</v>
      </c>
      <c r="N83" s="6">
        <f>0.5*L83</f>
        <v>6.2918873733018739</v>
      </c>
      <c r="O83" s="6">
        <v>0</v>
      </c>
      <c r="P83" s="6">
        <f>0</f>
        <v>0</v>
      </c>
      <c r="Q83" s="6">
        <f>0</f>
        <v>0</v>
      </c>
      <c r="R83" s="6">
        <f>0</f>
        <v>0</v>
      </c>
      <c r="S83" s="6">
        <f>0</f>
        <v>0</v>
      </c>
      <c r="T83" s="6">
        <f>0</f>
        <v>0</v>
      </c>
    </row>
    <row r="84" spans="1:20" x14ac:dyDescent="0.35">
      <c r="A84" t="str">
        <f t="shared" si="67"/>
        <v>Offshore</v>
      </c>
      <c r="B84" s="6"/>
      <c r="C84" s="6">
        <f t="shared" ref="C84:L90" si="69">C62*($B$99+0.2)*C7*1000/(8760*C18)</f>
        <v>40.242228359390673</v>
      </c>
      <c r="D84" s="6">
        <f t="shared" si="69"/>
        <v>38.836101280919031</v>
      </c>
      <c r="E84" s="6">
        <f t="shared" si="69"/>
        <v>37.42997420244739</v>
      </c>
      <c r="F84" s="6">
        <f t="shared" si="69"/>
        <v>36.023847123975742</v>
      </c>
      <c r="G84" s="6">
        <f t="shared" si="69"/>
        <v>34.6177200455041</v>
      </c>
      <c r="H84" s="6">
        <f t="shared" si="69"/>
        <v>33.211592967032459</v>
      </c>
      <c r="I84" s="6">
        <f t="shared" si="69"/>
        <v>31.805465888560818</v>
      </c>
      <c r="J84" s="6">
        <f t="shared" si="69"/>
        <v>30.399338810089173</v>
      </c>
      <c r="K84" s="6">
        <f t="shared" si="69"/>
        <v>29.575933343291428</v>
      </c>
      <c r="L84" s="6">
        <f t="shared" si="69"/>
        <v>27.959046812793282</v>
      </c>
      <c r="M84" s="6">
        <f t="shared" ref="M84:M90" si="70">0.75*L84</f>
        <v>20.969285109594964</v>
      </c>
      <c r="N84" s="6">
        <f t="shared" ref="N84:N90" si="71">0.5*L84</f>
        <v>13.979523406396641</v>
      </c>
      <c r="O84" s="6">
        <v>0</v>
      </c>
      <c r="P84" s="6">
        <f>0</f>
        <v>0</v>
      </c>
      <c r="Q84" s="6">
        <f>0</f>
        <v>0</v>
      </c>
      <c r="R84" s="6">
        <f>0</f>
        <v>0</v>
      </c>
      <c r="S84" s="6">
        <f>0</f>
        <v>0</v>
      </c>
      <c r="T84" s="6">
        <f>0</f>
        <v>0</v>
      </c>
    </row>
    <row r="85" spans="1:20" x14ac:dyDescent="0.35">
      <c r="A85" t="str">
        <f t="shared" si="67"/>
        <v>Utility-Scale PV</v>
      </c>
      <c r="B85" s="6"/>
      <c r="C85" s="6">
        <f t="shared" si="69"/>
        <v>21.514345443167795</v>
      </c>
      <c r="D85" s="6">
        <f t="shared" si="68"/>
        <v>20.689575605572834</v>
      </c>
      <c r="E85" s="6">
        <f t="shared" si="68"/>
        <v>19.864805767977874</v>
      </c>
      <c r="F85" s="6">
        <f t="shared" si="68"/>
        <v>19.040035930382917</v>
      </c>
      <c r="G85" s="6">
        <f t="shared" si="68"/>
        <v>18.21526609278796</v>
      </c>
      <c r="H85" s="6">
        <f t="shared" si="68"/>
        <v>17.390496255193003</v>
      </c>
      <c r="I85" s="6">
        <f t="shared" si="68"/>
        <v>16.56572641759805</v>
      </c>
      <c r="J85" s="6">
        <f t="shared" si="68"/>
        <v>15.740956580003088</v>
      </c>
      <c r="K85" s="6">
        <f t="shared" si="68"/>
        <v>15.451727406868041</v>
      </c>
      <c r="L85" s="6">
        <f t="shared" si="68"/>
        <v>15.175363345867206</v>
      </c>
      <c r="M85" s="6">
        <f t="shared" si="70"/>
        <v>11.381522509400405</v>
      </c>
      <c r="N85" s="6">
        <f t="shared" si="71"/>
        <v>7.587681672933603</v>
      </c>
      <c r="O85" s="6">
        <v>0</v>
      </c>
      <c r="P85" s="6">
        <f>0</f>
        <v>0</v>
      </c>
      <c r="Q85" s="6">
        <f>0</f>
        <v>0</v>
      </c>
      <c r="R85" s="6">
        <f>0</f>
        <v>0</v>
      </c>
      <c r="S85" s="6">
        <f>0</f>
        <v>0</v>
      </c>
      <c r="T85" s="6">
        <f>0</f>
        <v>0</v>
      </c>
    </row>
    <row r="86" spans="1:20" x14ac:dyDescent="0.35">
      <c r="A86" t="str">
        <f t="shared" si="67"/>
        <v>NGCC</v>
      </c>
      <c r="B86" s="6"/>
      <c r="C86" s="6">
        <f>C75</f>
        <v>0</v>
      </c>
      <c r="D86" s="6">
        <f t="shared" ref="D86:L89" si="72">D75</f>
        <v>0</v>
      </c>
      <c r="E86" s="6">
        <f t="shared" si="72"/>
        <v>0</v>
      </c>
      <c r="F86" s="6">
        <f t="shared" si="72"/>
        <v>0</v>
      </c>
      <c r="G86" s="6">
        <f t="shared" si="72"/>
        <v>0</v>
      </c>
      <c r="H86" s="6">
        <f t="shared" si="72"/>
        <v>0</v>
      </c>
      <c r="I86" s="6">
        <f t="shared" si="72"/>
        <v>0</v>
      </c>
      <c r="J86" s="6">
        <f t="shared" si="72"/>
        <v>0</v>
      </c>
      <c r="K86" s="6">
        <f t="shared" si="72"/>
        <v>0</v>
      </c>
      <c r="L86" s="6">
        <f t="shared" si="72"/>
        <v>0</v>
      </c>
      <c r="M86" s="6">
        <f t="shared" si="70"/>
        <v>0</v>
      </c>
      <c r="N86" s="6">
        <f t="shared" si="71"/>
        <v>0</v>
      </c>
      <c r="O86" s="6">
        <v>0</v>
      </c>
      <c r="P86" s="6">
        <f>0</f>
        <v>0</v>
      </c>
      <c r="Q86" s="6">
        <f>0</f>
        <v>0</v>
      </c>
      <c r="R86" s="6">
        <f>0</f>
        <v>0</v>
      </c>
      <c r="S86" s="6">
        <f>0</f>
        <v>0</v>
      </c>
      <c r="T86" s="6">
        <f>0</f>
        <v>0</v>
      </c>
    </row>
    <row r="87" spans="1:20" x14ac:dyDescent="0.35">
      <c r="A87" t="str">
        <f t="shared" si="67"/>
        <v>NGCC CCS</v>
      </c>
      <c r="B87" s="6"/>
      <c r="C87" s="6">
        <f t="shared" ref="C87:L89" si="73">C76</f>
        <v>12.599999999999998</v>
      </c>
      <c r="D87" s="6">
        <f t="shared" si="73"/>
        <v>12.352941176470589</v>
      </c>
      <c r="E87" s="6">
        <f t="shared" si="73"/>
        <v>12.110726643598618</v>
      </c>
      <c r="F87" s="6">
        <f t="shared" si="73"/>
        <v>12.110726643598614</v>
      </c>
      <c r="G87" s="6">
        <f t="shared" si="73"/>
        <v>12.110726643598614</v>
      </c>
      <c r="H87" s="6">
        <f t="shared" si="73"/>
        <v>12.110726643598614</v>
      </c>
      <c r="I87" s="6">
        <f t="shared" si="73"/>
        <v>12.110726643598618</v>
      </c>
      <c r="J87" s="6">
        <f t="shared" si="73"/>
        <v>12.110726643598618</v>
      </c>
      <c r="K87" s="6">
        <f t="shared" si="73"/>
        <v>12.110726643598618</v>
      </c>
      <c r="L87" s="6">
        <f t="shared" si="73"/>
        <v>12.110726643598618</v>
      </c>
      <c r="M87" s="6">
        <v>0</v>
      </c>
      <c r="N87" s="6">
        <v>0</v>
      </c>
      <c r="O87" s="6">
        <v>0</v>
      </c>
      <c r="P87" s="6">
        <f>0</f>
        <v>0</v>
      </c>
      <c r="Q87" s="6">
        <f>0</f>
        <v>0</v>
      </c>
      <c r="R87" s="6">
        <f>0</f>
        <v>0</v>
      </c>
      <c r="S87" s="6">
        <f>0</f>
        <v>0</v>
      </c>
      <c r="T87" s="6">
        <f>0</f>
        <v>0</v>
      </c>
    </row>
    <row r="88" spans="1:20" x14ac:dyDescent="0.35">
      <c r="A88" t="str">
        <f t="shared" si="67"/>
        <v>NGGT</v>
      </c>
      <c r="B88" s="6"/>
      <c r="C88" s="6">
        <f t="shared" si="73"/>
        <v>0</v>
      </c>
      <c r="D88" s="6">
        <f t="shared" si="72"/>
        <v>0</v>
      </c>
      <c r="E88" s="6">
        <f t="shared" si="72"/>
        <v>0</v>
      </c>
      <c r="F88" s="6">
        <f t="shared" si="72"/>
        <v>0</v>
      </c>
      <c r="G88" s="6">
        <f t="shared" si="72"/>
        <v>0</v>
      </c>
      <c r="H88" s="6">
        <f t="shared" si="72"/>
        <v>0</v>
      </c>
      <c r="I88" s="6">
        <f t="shared" si="72"/>
        <v>0</v>
      </c>
      <c r="J88" s="6">
        <f t="shared" si="72"/>
        <v>0</v>
      </c>
      <c r="K88" s="6">
        <f t="shared" si="72"/>
        <v>0</v>
      </c>
      <c r="L88" s="6">
        <f t="shared" si="72"/>
        <v>0</v>
      </c>
      <c r="M88" s="6">
        <f t="shared" si="70"/>
        <v>0</v>
      </c>
      <c r="N88" s="6">
        <f t="shared" si="71"/>
        <v>0</v>
      </c>
      <c r="O88" s="6">
        <v>0</v>
      </c>
      <c r="P88" s="6">
        <f>0</f>
        <v>0</v>
      </c>
      <c r="Q88" s="6">
        <f>0</f>
        <v>0</v>
      </c>
      <c r="R88" s="6">
        <f>0</f>
        <v>0</v>
      </c>
      <c r="S88" s="6">
        <f>0</f>
        <v>0</v>
      </c>
      <c r="T88" s="6">
        <f>0</f>
        <v>0</v>
      </c>
    </row>
    <row r="89" spans="1:20" x14ac:dyDescent="0.35">
      <c r="A89" t="str">
        <f t="shared" si="67"/>
        <v>Coal CCS Retrofit</v>
      </c>
      <c r="B89" s="6"/>
      <c r="C89" s="6">
        <f t="shared" si="73"/>
        <v>48.980000000000004</v>
      </c>
      <c r="D89" s="6">
        <f t="shared" si="72"/>
        <v>48.019607843137265</v>
      </c>
      <c r="E89" s="6">
        <f t="shared" si="72"/>
        <v>47.07804690503653</v>
      </c>
      <c r="F89" s="6">
        <f t="shared" si="72"/>
        <v>47.078046905036523</v>
      </c>
      <c r="G89" s="6">
        <f t="shared" si="72"/>
        <v>47.078046905036523</v>
      </c>
      <c r="H89" s="6">
        <f t="shared" si="72"/>
        <v>47.078046905036523</v>
      </c>
      <c r="I89" s="6">
        <f t="shared" si="72"/>
        <v>47.07804690503653</v>
      </c>
      <c r="J89" s="6">
        <f t="shared" si="72"/>
        <v>47.07804690503653</v>
      </c>
      <c r="K89" s="6">
        <f t="shared" si="72"/>
        <v>47.07804690503653</v>
      </c>
      <c r="L89" s="6">
        <f t="shared" si="72"/>
        <v>47.07804690503653</v>
      </c>
      <c r="M89" s="6">
        <v>0</v>
      </c>
      <c r="N89" s="6">
        <v>0</v>
      </c>
      <c r="O89" s="6">
        <v>0</v>
      </c>
      <c r="P89" s="6">
        <f>0</f>
        <v>0</v>
      </c>
      <c r="Q89" s="6">
        <f>0</f>
        <v>0</v>
      </c>
      <c r="R89" s="6">
        <f>0</f>
        <v>0</v>
      </c>
      <c r="S89" s="6">
        <f>0</f>
        <v>0</v>
      </c>
      <c r="T89" s="6">
        <f>0</f>
        <v>0</v>
      </c>
    </row>
    <row r="90" spans="1:20" x14ac:dyDescent="0.35">
      <c r="A90" t="str">
        <f t="shared" si="67"/>
        <v>Nuclear</v>
      </c>
      <c r="B90" s="6"/>
      <c r="C90" s="6">
        <f t="shared" si="69"/>
        <v>25.421890438399835</v>
      </c>
      <c r="D90" s="6">
        <f t="shared" si="68"/>
        <v>25.322972576771818</v>
      </c>
      <c r="E90" s="6">
        <f t="shared" si="68"/>
        <v>25.224054715143804</v>
      </c>
      <c r="F90" s="6">
        <f t="shared" si="68"/>
        <v>25.125136853515787</v>
      </c>
      <c r="G90" s="6">
        <f t="shared" si="68"/>
        <v>25.02621899188777</v>
      </c>
      <c r="H90" s="6">
        <f t="shared" si="68"/>
        <v>24.927301130259757</v>
      </c>
      <c r="I90" s="6">
        <f t="shared" si="68"/>
        <v>24.828383268631747</v>
      </c>
      <c r="J90" s="6">
        <f t="shared" si="68"/>
        <v>24.729465407003733</v>
      </c>
      <c r="K90" s="6">
        <f t="shared" si="68"/>
        <v>24.630547545375716</v>
      </c>
      <c r="L90" s="6">
        <f t="shared" si="68"/>
        <v>24.531629683747699</v>
      </c>
      <c r="M90" s="6">
        <f t="shared" si="70"/>
        <v>18.398722262810775</v>
      </c>
      <c r="N90" s="6">
        <f t="shared" si="71"/>
        <v>12.26581484187385</v>
      </c>
      <c r="O90" s="6">
        <v>0</v>
      </c>
      <c r="P90" s="6">
        <f>0</f>
        <v>0</v>
      </c>
      <c r="Q90" s="6">
        <f>0</f>
        <v>0</v>
      </c>
      <c r="R90" s="6">
        <f>0</f>
        <v>0</v>
      </c>
      <c r="S90" s="6">
        <f>0</f>
        <v>0</v>
      </c>
      <c r="T90" s="6">
        <f>0</f>
        <v>0</v>
      </c>
    </row>
    <row r="92" spans="1:20" x14ac:dyDescent="0.35">
      <c r="A92" s="2" t="s">
        <v>30</v>
      </c>
    </row>
    <row r="93" spans="1:20" x14ac:dyDescent="0.35">
      <c r="A93" t="s">
        <v>13</v>
      </c>
      <c r="B93" s="10">
        <v>7.0000000000000007E-2</v>
      </c>
      <c r="C93" t="s">
        <v>18</v>
      </c>
    </row>
    <row r="94" spans="1:20" x14ac:dyDescent="0.35">
      <c r="A94" t="s">
        <v>14</v>
      </c>
      <c r="B94" s="3">
        <v>30</v>
      </c>
      <c r="C94" t="s">
        <v>19</v>
      </c>
    </row>
    <row r="95" spans="1:20" x14ac:dyDescent="0.35">
      <c r="A95" t="s">
        <v>23</v>
      </c>
      <c r="B95" s="3">
        <v>4</v>
      </c>
      <c r="C95" t="s">
        <v>24</v>
      </c>
    </row>
    <row r="96" spans="1:20" x14ac:dyDescent="0.35">
      <c r="A96" t="s">
        <v>15</v>
      </c>
      <c r="B96" s="3">
        <v>10</v>
      </c>
      <c r="C96" t="s">
        <v>19</v>
      </c>
    </row>
    <row r="97" spans="1:12" x14ac:dyDescent="0.35">
      <c r="A97" t="s">
        <v>16</v>
      </c>
      <c r="B97" s="3">
        <v>12</v>
      </c>
      <c r="C97" t="s">
        <v>19</v>
      </c>
    </row>
    <row r="98" spans="1:12" x14ac:dyDescent="0.35">
      <c r="A98" t="s">
        <v>17</v>
      </c>
      <c r="B98" s="3">
        <v>26</v>
      </c>
      <c r="C98" t="s">
        <v>21</v>
      </c>
    </row>
    <row r="99" spans="1:12" x14ac:dyDescent="0.35">
      <c r="A99" t="s">
        <v>20</v>
      </c>
      <c r="B99" s="3">
        <v>0.3</v>
      </c>
      <c r="C99" t="s">
        <v>18</v>
      </c>
    </row>
    <row r="100" spans="1:12" x14ac:dyDescent="0.35">
      <c r="A100" t="s">
        <v>22</v>
      </c>
      <c r="B100" s="7">
        <v>85</v>
      </c>
      <c r="C100" s="7">
        <v>83.333333333333329</v>
      </c>
      <c r="D100" s="7">
        <v>81.699346405228766</v>
      </c>
      <c r="E100" s="7">
        <v>80.097398436498793</v>
      </c>
      <c r="F100" s="7">
        <v>80.097398436498779</v>
      </c>
      <c r="G100" s="7">
        <v>80.097398436498779</v>
      </c>
      <c r="H100" s="7">
        <v>80.097398436498779</v>
      </c>
      <c r="I100" s="7">
        <v>80.097398436498793</v>
      </c>
      <c r="J100" s="7">
        <v>80.097398436498793</v>
      </c>
      <c r="K100" s="7">
        <v>80.097398436498793</v>
      </c>
      <c r="L100" s="7">
        <v>80.097398436498793</v>
      </c>
    </row>
    <row r="101" spans="1:12" x14ac:dyDescent="0.35">
      <c r="A101" t="s">
        <v>35</v>
      </c>
      <c r="B101" s="7">
        <v>1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3" spans="1:12" x14ac:dyDescent="0.35">
      <c r="A103" s="2" t="s">
        <v>34</v>
      </c>
    </row>
    <row r="104" spans="1:12" x14ac:dyDescent="0.35">
      <c r="A104" t="str">
        <f t="shared" ref="A104:A111" si="74">A6</f>
        <v>Onshore</v>
      </c>
      <c r="B104" s="10">
        <v>0.17</v>
      </c>
    </row>
    <row r="105" spans="1:12" x14ac:dyDescent="0.35">
      <c r="A105" t="str">
        <f t="shared" si="74"/>
        <v>Offshore</v>
      </c>
      <c r="B105" s="10">
        <v>0.2</v>
      </c>
    </row>
    <row r="106" spans="1:12" x14ac:dyDescent="0.35">
      <c r="A106" t="str">
        <f t="shared" si="74"/>
        <v>Utility-Scale PV</v>
      </c>
      <c r="B106" s="10">
        <v>0.28999999999999998</v>
      </c>
    </row>
    <row r="107" spans="1:12" x14ac:dyDescent="0.35">
      <c r="A107" t="str">
        <f t="shared" si="74"/>
        <v>NGCC</v>
      </c>
      <c r="B107" s="10">
        <v>0.23</v>
      </c>
    </row>
    <row r="108" spans="1:12" x14ac:dyDescent="0.35">
      <c r="A108" t="str">
        <f t="shared" si="74"/>
        <v>NGCC CCS</v>
      </c>
      <c r="B108" s="10">
        <v>0.21</v>
      </c>
    </row>
    <row r="109" spans="1:12" x14ac:dyDescent="0.35">
      <c r="A109" t="str">
        <f t="shared" si="74"/>
        <v>NGGT</v>
      </c>
      <c r="B109" s="10">
        <v>0.2</v>
      </c>
    </row>
    <row r="110" spans="1:12" x14ac:dyDescent="0.35">
      <c r="A110" t="str">
        <f t="shared" si="74"/>
        <v>Coal CCS Retrofit</v>
      </c>
      <c r="B110" s="10">
        <v>0.2</v>
      </c>
    </row>
    <row r="111" spans="1:12" x14ac:dyDescent="0.35">
      <c r="A111" t="str">
        <f t="shared" si="74"/>
        <v>Nuclear</v>
      </c>
      <c r="B111" s="10">
        <v>0.44</v>
      </c>
    </row>
    <row r="113" spans="1:13" x14ac:dyDescent="0.35">
      <c r="A113" s="2" t="s">
        <v>38</v>
      </c>
    </row>
    <row r="114" spans="1:13" x14ac:dyDescent="0.35">
      <c r="C114" s="2" t="s">
        <v>36</v>
      </c>
    </row>
    <row r="115" spans="1:13" x14ac:dyDescent="0.35">
      <c r="A115" s="2" t="s">
        <v>37</v>
      </c>
      <c r="B115" s="2"/>
      <c r="C115" s="10">
        <v>0.02</v>
      </c>
      <c r="D115" s="10">
        <v>0.04</v>
      </c>
      <c r="E115" s="10">
        <v>0.06</v>
      </c>
      <c r="F115" s="10">
        <v>0.08</v>
      </c>
      <c r="G115" s="10">
        <v>0.1</v>
      </c>
      <c r="H115" s="10">
        <v>0.12</v>
      </c>
      <c r="I115" s="10">
        <v>0.14000000000000001</v>
      </c>
      <c r="J115" s="10">
        <v>0.16</v>
      </c>
      <c r="K115" s="10">
        <v>0.18</v>
      </c>
      <c r="L115" s="10">
        <v>0.2</v>
      </c>
    </row>
    <row r="116" spans="1:13" x14ac:dyDescent="0.35">
      <c r="A116" s="9" t="str">
        <f>LCOE!V6</f>
        <v>Onshore</v>
      </c>
      <c r="B116" s="12">
        <f>LCOE!AE6</f>
        <v>35.626976402682814</v>
      </c>
      <c r="C116" s="8">
        <f t="dataTable" ref="C116:L123" dt2D="0" dtr="1" r1="B93" ca="1"/>
        <v>24.166195411496552</v>
      </c>
      <c r="D116" s="8">
        <v>28.36958748197204</v>
      </c>
      <c r="E116" s="8">
        <v>33.095569470501708</v>
      </c>
      <c r="F116" s="8">
        <v>38.255186938386679</v>
      </c>
      <c r="G116" s="8">
        <v>43.757096562609206</v>
      </c>
      <c r="H116" s="8">
        <v>49.518156958597956</v>
      </c>
      <c r="I116" s="8">
        <v>55.468886355959057</v>
      </c>
      <c r="J116" s="8">
        <v>61.554758127096882</v>
      </c>
      <c r="K116" s="8">
        <v>67.734944343916112</v>
      </c>
      <c r="L116" s="8">
        <v>73.979928440193575</v>
      </c>
      <c r="M116" s="1"/>
    </row>
    <row r="117" spans="1:13" x14ac:dyDescent="0.35">
      <c r="A117" s="9" t="str">
        <f>LCOE!V7</f>
        <v>Offshore</v>
      </c>
      <c r="B117" s="12">
        <f>LCOE!AE7</f>
        <v>89.33749040556647</v>
      </c>
      <c r="C117" s="8">
        <v>62.22509375843498</v>
      </c>
      <c r="D117" s="8">
        <v>72.168921597548305</v>
      </c>
      <c r="E117" s="8">
        <v>83.349023400274831</v>
      </c>
      <c r="F117" s="8">
        <v>95.554962545638986</v>
      </c>
      <c r="G117" s="8">
        <v>108.57065110676831</v>
      </c>
      <c r="H117" s="8">
        <v>122.1994042156749</v>
      </c>
      <c r="I117" s="8">
        <v>136.27685110913487</v>
      </c>
      <c r="J117" s="8">
        <v>150.67399991858878</v>
      </c>
      <c r="K117" s="8">
        <v>165.29426534311762</v>
      </c>
      <c r="L117" s="8">
        <v>180.06782100250183</v>
      </c>
      <c r="M117" s="1"/>
    </row>
    <row r="118" spans="1:13" x14ac:dyDescent="0.35">
      <c r="A118" s="9" t="str">
        <f>LCOE!V8</f>
        <v>Utility-Scale PV</v>
      </c>
      <c r="B118" s="12">
        <f>LCOE!AE8</f>
        <v>36.048123205668276</v>
      </c>
      <c r="C118" s="8">
        <v>22.00916462606007</v>
      </c>
      <c r="D118" s="8">
        <v>27.158137214982297</v>
      </c>
      <c r="E118" s="8">
        <v>32.947259739526324</v>
      </c>
      <c r="F118" s="8">
        <v>39.267566878626681</v>
      </c>
      <c r="G118" s="8">
        <v>46.007167031758385</v>
      </c>
      <c r="H118" s="8">
        <v>53.064215616501976</v>
      </c>
      <c r="I118" s="8">
        <v>60.353600484100113</v>
      </c>
      <c r="J118" s="8">
        <v>67.808528885708725</v>
      </c>
      <c r="K118" s="8">
        <v>75.378988383967609</v>
      </c>
      <c r="L118" s="8">
        <v>83.028822468169636</v>
      </c>
      <c r="M118" s="1"/>
    </row>
    <row r="119" spans="1:13" x14ac:dyDescent="0.35">
      <c r="A119" s="9" t="str">
        <f>LCOE!V9</f>
        <v>NGCC</v>
      </c>
      <c r="B119" s="12">
        <f>LCOE!AE9</f>
        <v>41.945606321411205</v>
      </c>
      <c r="C119" s="8">
        <v>37.016768618618777</v>
      </c>
      <c r="D119" s="8">
        <v>38.824484631385367</v>
      </c>
      <c r="E119" s="8">
        <v>40.856946313158758</v>
      </c>
      <c r="F119" s="8">
        <v>43.075897807586159</v>
      </c>
      <c r="G119" s="8">
        <v>45.442055891758535</v>
      </c>
      <c r="H119" s="8">
        <v>47.919664678598679</v>
      </c>
      <c r="I119" s="8">
        <v>50.478842751662341</v>
      </c>
      <c r="J119" s="8">
        <v>53.096140321785384</v>
      </c>
      <c r="K119" s="8">
        <v>55.753998879519145</v>
      </c>
      <c r="L119" s="8">
        <v>58.43972449374585</v>
      </c>
      <c r="M119" s="1"/>
    </row>
    <row r="120" spans="1:13" x14ac:dyDescent="0.35">
      <c r="A120" s="9" t="str">
        <f>LCOE!V10</f>
        <v>NGCC CCS</v>
      </c>
      <c r="B120" s="12">
        <f>LCOE!AE10</f>
        <v>61.222917906091936</v>
      </c>
      <c r="C120" s="8">
        <v>48.650202924318371</v>
      </c>
      <c r="D120" s="8">
        <v>53.261411401243059</v>
      </c>
      <c r="E120" s="8">
        <v>58.44591188131276</v>
      </c>
      <c r="F120" s="8">
        <v>64.106119496185215</v>
      </c>
      <c r="G120" s="8">
        <v>70.141828721762778</v>
      </c>
      <c r="H120" s="8">
        <v>76.4618317309166</v>
      </c>
      <c r="I120" s="8">
        <v>82.989905577211971</v>
      </c>
      <c r="J120" s="8">
        <v>89.666233416735366</v>
      </c>
      <c r="K120" s="8">
        <v>96.446026163678965</v>
      </c>
      <c r="L120" s="8">
        <v>103.29690353133718</v>
      </c>
      <c r="M120" s="1"/>
    </row>
    <row r="121" spans="1:13" x14ac:dyDescent="0.35">
      <c r="A121" s="9" t="str">
        <f>LCOE!V11</f>
        <v>NGGT</v>
      </c>
      <c r="B121" s="12">
        <f>LCOE!AE11</f>
        <v>1878.6439144427552</v>
      </c>
      <c r="C121" s="8">
        <v>1071.8507668610252</v>
      </c>
      <c r="D121" s="8">
        <v>1367.7527583280125</v>
      </c>
      <c r="E121" s="8">
        <v>1700.4429900733583</v>
      </c>
      <c r="F121" s="8">
        <v>2063.6594253611352</v>
      </c>
      <c r="G121" s="8">
        <v>2450.9718595530439</v>
      </c>
      <c r="H121" s="8">
        <v>2856.5274716760455</v>
      </c>
      <c r="I121" s="8">
        <v>3275.4350229673792</v>
      </c>
      <c r="J121" s="8">
        <v>3703.8560569083529</v>
      </c>
      <c r="K121" s="8">
        <v>4138.9164506409716</v>
      </c>
      <c r="L121" s="8">
        <v>4578.5383559464008</v>
      </c>
      <c r="M121" s="1"/>
    </row>
    <row r="122" spans="1:13" x14ac:dyDescent="0.35">
      <c r="A122" s="9" t="str">
        <f>LCOE!V12</f>
        <v>Coal CCS Retrofit</v>
      </c>
      <c r="B122" s="12">
        <f>LCOE!AE12</f>
        <v>74.786146618915467</v>
      </c>
      <c r="C122" s="8">
        <v>64.168330519135978</v>
      </c>
      <c r="D122" s="8">
        <v>68.062554135650657</v>
      </c>
      <c r="E122" s="8">
        <v>72.44093006689549</v>
      </c>
      <c r="F122" s="8">
        <v>77.221046662906119</v>
      </c>
      <c r="G122" s="8">
        <v>82.318279096937232</v>
      </c>
      <c r="H122" s="8">
        <v>87.655601210619807</v>
      </c>
      <c r="I122" s="8">
        <v>93.168641765999269</v>
      </c>
      <c r="J122" s="8">
        <v>98.806884685262332</v>
      </c>
      <c r="K122" s="8">
        <v>104.5325050215241</v>
      </c>
      <c r="L122" s="8">
        <v>110.31815721497541</v>
      </c>
      <c r="M122" s="1"/>
    </row>
    <row r="123" spans="1:13" x14ac:dyDescent="0.35">
      <c r="A123" s="9" t="str">
        <f>LCOE!V13</f>
        <v>Nuclear</v>
      </c>
      <c r="B123" s="12">
        <f>LCOE!AE13</f>
        <v>71.206659983742824</v>
      </c>
      <c r="C123" s="8">
        <v>49.151079131317182</v>
      </c>
      <c r="D123" s="8">
        <v>57.240253310294413</v>
      </c>
      <c r="E123" s="8">
        <v>66.335120225148032</v>
      </c>
      <c r="F123" s="8">
        <v>76.264492430937466</v>
      </c>
      <c r="G123" s="8">
        <v>86.852585219125231</v>
      </c>
      <c r="H123" s="8">
        <v>97.939398016364194</v>
      </c>
      <c r="I123" s="8">
        <v>109.39121735182985</v>
      </c>
      <c r="J123" s="8">
        <v>121.10311002380836</v>
      </c>
      <c r="K123" s="8">
        <v>132.99650515045184</v>
      </c>
      <c r="L123" s="8">
        <v>145.01459988269431</v>
      </c>
      <c r="M123" s="1"/>
    </row>
    <row r="124" spans="1:13" x14ac:dyDescent="0.35">
      <c r="A124" s="2" t="s">
        <v>39</v>
      </c>
      <c r="C124" s="15">
        <f>C115</f>
        <v>0.02</v>
      </c>
      <c r="D124" s="15">
        <f t="shared" ref="D124:L124" si="75">D115</f>
        <v>0.04</v>
      </c>
      <c r="E124" s="15">
        <f t="shared" si="75"/>
        <v>0.06</v>
      </c>
      <c r="F124" s="15">
        <f t="shared" si="75"/>
        <v>0.08</v>
      </c>
      <c r="G124" s="15">
        <f t="shared" si="75"/>
        <v>0.1</v>
      </c>
      <c r="H124" s="15">
        <f t="shared" si="75"/>
        <v>0.12</v>
      </c>
      <c r="I124" s="15">
        <f t="shared" si="75"/>
        <v>0.14000000000000001</v>
      </c>
      <c r="J124" s="15">
        <f t="shared" si="75"/>
        <v>0.16</v>
      </c>
      <c r="K124" s="15">
        <f t="shared" si="75"/>
        <v>0.18</v>
      </c>
      <c r="L124" s="15">
        <f t="shared" si="75"/>
        <v>0.2</v>
      </c>
    </row>
    <row r="125" spans="1:13" x14ac:dyDescent="0.35">
      <c r="A125" s="13" t="str">
        <f>A116</f>
        <v>Onshore</v>
      </c>
      <c r="B125" s="14">
        <f>AE17</f>
        <v>26.96030973601615</v>
      </c>
      <c r="C125" s="8">
        <f t="dataTable" ref="C125:L132" dt2D="0" dtr="1" r1="B93"/>
        <v>15.499528744829886</v>
      </c>
      <c r="D125" s="8">
        <v>19.702920815305376</v>
      </c>
      <c r="E125" s="8">
        <v>24.428902803835044</v>
      </c>
      <c r="F125" s="8">
        <v>29.588520271720014</v>
      </c>
      <c r="G125" s="8">
        <v>35.090429895942542</v>
      </c>
      <c r="H125" s="8">
        <v>40.851490291931292</v>
      </c>
      <c r="I125" s="8">
        <v>46.802219689292393</v>
      </c>
      <c r="J125" s="8">
        <v>52.888091460430218</v>
      </c>
      <c r="K125" s="8">
        <v>59.068277677249448</v>
      </c>
      <c r="L125" s="8">
        <v>65.313261773526904</v>
      </c>
    </row>
    <row r="126" spans="1:13" x14ac:dyDescent="0.35">
      <c r="A126" s="13" t="str">
        <f t="shared" ref="A126:A132" si="76">A117</f>
        <v>Offshore</v>
      </c>
      <c r="B126" s="14">
        <f t="shared" ref="B126:B132" si="77">AE18</f>
        <v>71.097887119512961</v>
      </c>
      <c r="C126" s="8">
        <v>52.119209466520928</v>
      </c>
      <c r="D126" s="8">
        <v>59.079888953900252</v>
      </c>
      <c r="E126" s="8">
        <v>66.905960215808818</v>
      </c>
      <c r="F126" s="8">
        <v>75.450117617563734</v>
      </c>
      <c r="G126" s="8">
        <v>84.561099610354262</v>
      </c>
      <c r="H126" s="8">
        <v>94.101226786588882</v>
      </c>
      <c r="I126" s="8">
        <v>103.95543961201085</v>
      </c>
      <c r="J126" s="8">
        <v>114.03344377862858</v>
      </c>
      <c r="K126" s="8">
        <v>124.26762957579876</v>
      </c>
      <c r="L126" s="8">
        <v>134.60911853736772</v>
      </c>
    </row>
    <row r="127" spans="1:13" x14ac:dyDescent="0.35">
      <c r="A127" s="13" t="str">
        <f t="shared" si="76"/>
        <v>Utility-Scale PV</v>
      </c>
      <c r="B127" s="14">
        <f t="shared" si="77"/>
        <v>27.381456539001611</v>
      </c>
      <c r="C127" s="8">
        <v>13.342497959393404</v>
      </c>
      <c r="D127" s="8">
        <v>18.491470548315633</v>
      </c>
      <c r="E127" s="8">
        <v>24.280593072859659</v>
      </c>
      <c r="F127" s="8">
        <v>30.600900211960017</v>
      </c>
      <c r="G127" s="8">
        <v>37.340500365091721</v>
      </c>
      <c r="H127" s="8">
        <v>44.397548949835311</v>
      </c>
      <c r="I127" s="8">
        <v>51.686933817433449</v>
      </c>
      <c r="J127" s="8">
        <v>59.141862219042061</v>
      </c>
      <c r="K127" s="8">
        <v>66.712321717300938</v>
      </c>
      <c r="L127" s="8">
        <v>74.362155801502965</v>
      </c>
    </row>
    <row r="128" spans="1:13" x14ac:dyDescent="0.35">
      <c r="A128" s="13" t="str">
        <f t="shared" si="76"/>
        <v>NGCC</v>
      </c>
      <c r="B128" s="14">
        <f t="shared" si="77"/>
        <v>41.945606321411205</v>
      </c>
      <c r="C128" s="8">
        <v>37.016768618618777</v>
      </c>
      <c r="D128" s="8">
        <v>38.824484631385367</v>
      </c>
      <c r="E128" s="8">
        <v>40.856946313158758</v>
      </c>
      <c r="F128" s="8">
        <v>43.075897807586159</v>
      </c>
      <c r="G128" s="8">
        <v>45.442055891758535</v>
      </c>
      <c r="H128" s="8">
        <v>47.919664678598679</v>
      </c>
      <c r="I128" s="8">
        <v>50.478842751662341</v>
      </c>
      <c r="J128" s="8">
        <v>53.096140321785384</v>
      </c>
      <c r="K128" s="8">
        <v>55.753998879519145</v>
      </c>
      <c r="L128" s="8">
        <v>58.43972449374585</v>
      </c>
    </row>
    <row r="129" spans="1:12" x14ac:dyDescent="0.35">
      <c r="A129" s="13" t="str">
        <f t="shared" si="76"/>
        <v>NGCC CCS</v>
      </c>
      <c r="B129" s="14">
        <f t="shared" si="77"/>
        <v>49.112191262493319</v>
      </c>
      <c r="C129" s="8">
        <v>36.539476280719754</v>
      </c>
      <c r="D129" s="8">
        <v>41.150684757644441</v>
      </c>
      <c r="E129" s="8">
        <v>46.335185237714143</v>
      </c>
      <c r="F129" s="8">
        <v>51.995392852586598</v>
      </c>
      <c r="G129" s="8">
        <v>58.03110207816416</v>
      </c>
      <c r="H129" s="8">
        <v>64.35110508731799</v>
      </c>
      <c r="I129" s="8">
        <v>70.87917893361336</v>
      </c>
      <c r="J129" s="8">
        <v>77.555506773136756</v>
      </c>
      <c r="K129" s="8">
        <v>84.335299520080355</v>
      </c>
      <c r="L129" s="8">
        <v>91.186176887738554</v>
      </c>
    </row>
    <row r="130" spans="1:12" x14ac:dyDescent="0.35">
      <c r="A130" s="13" t="str">
        <f t="shared" si="76"/>
        <v>NGGT</v>
      </c>
      <c r="B130" s="14">
        <f t="shared" si="77"/>
        <v>1878.6439144427552</v>
      </c>
      <c r="C130" s="8">
        <v>1071.8507668610252</v>
      </c>
      <c r="D130" s="8">
        <v>1367.7527583280125</v>
      </c>
      <c r="E130" s="8">
        <v>1700.4429900733583</v>
      </c>
      <c r="F130" s="8">
        <v>2063.6594253611352</v>
      </c>
      <c r="G130" s="8">
        <v>2450.9718595530439</v>
      </c>
      <c r="H130" s="8">
        <v>2856.5274716760455</v>
      </c>
      <c r="I130" s="8">
        <v>3275.4350229673792</v>
      </c>
      <c r="J130" s="8">
        <v>3703.8560569083529</v>
      </c>
      <c r="K130" s="8">
        <v>4138.9164506409716</v>
      </c>
      <c r="L130" s="8">
        <v>4578.5383559464008</v>
      </c>
    </row>
    <row r="131" spans="1:12" x14ac:dyDescent="0.35">
      <c r="A131" s="13" t="str">
        <f t="shared" si="76"/>
        <v>Coal CCS Retrofit</v>
      </c>
      <c r="B131" s="14">
        <f t="shared" si="77"/>
        <v>27.708099713878937</v>
      </c>
      <c r="C131" s="8">
        <v>17.090283614099448</v>
      </c>
      <c r="D131" s="8">
        <v>20.984507230614128</v>
      </c>
      <c r="E131" s="8">
        <v>25.36288316185896</v>
      </c>
      <c r="F131" s="8">
        <v>30.142999757869589</v>
      </c>
      <c r="G131" s="8">
        <v>35.240232191900702</v>
      </c>
      <c r="H131" s="8">
        <v>40.577554305583277</v>
      </c>
      <c r="I131" s="8">
        <v>46.090594860962739</v>
      </c>
      <c r="J131" s="8">
        <v>51.728837780225803</v>
      </c>
      <c r="K131" s="8">
        <v>57.454458116487572</v>
      </c>
      <c r="L131" s="8">
        <v>63.240110309938885</v>
      </c>
    </row>
    <row r="132" spans="1:12" x14ac:dyDescent="0.35">
      <c r="A132" s="13" t="str">
        <f t="shared" si="76"/>
        <v>Nuclear</v>
      </c>
      <c r="B132" s="14">
        <f t="shared" si="77"/>
        <v>56.368980739540589</v>
      </c>
      <c r="C132" s="8">
        <v>40.930074142842635</v>
      </c>
      <c r="D132" s="8">
        <v>46.5924960681267</v>
      </c>
      <c r="E132" s="8">
        <v>52.95890290852423</v>
      </c>
      <c r="F132" s="8">
        <v>59.90946345257683</v>
      </c>
      <c r="G132" s="8">
        <v>67.321128404308269</v>
      </c>
      <c r="H132" s="8">
        <v>75.081897362375543</v>
      </c>
      <c r="I132" s="8">
        <v>83.098170897201499</v>
      </c>
      <c r="J132" s="8">
        <v>91.29649576758645</v>
      </c>
      <c r="K132" s="8">
        <v>99.621872356236892</v>
      </c>
      <c r="L132" s="8">
        <v>108.03453866880662</v>
      </c>
    </row>
    <row r="133" spans="1:12" x14ac:dyDescent="0.35">
      <c r="A133" s="13"/>
    </row>
    <row r="134" spans="1:12" x14ac:dyDescent="0.35">
      <c r="A134" s="16" t="s">
        <v>40</v>
      </c>
    </row>
    <row r="135" spans="1:12" x14ac:dyDescent="0.35">
      <c r="C135" s="2" t="s">
        <v>35</v>
      </c>
    </row>
    <row r="136" spans="1:12" x14ac:dyDescent="0.35">
      <c r="A136" s="2" t="s">
        <v>37</v>
      </c>
      <c r="B136" s="2"/>
      <c r="C136" s="17">
        <v>0.6</v>
      </c>
      <c r="D136" s="17">
        <v>0.7</v>
      </c>
      <c r="E136" s="17">
        <v>0.8</v>
      </c>
      <c r="F136" s="17">
        <v>0.9</v>
      </c>
      <c r="G136" s="17">
        <v>1</v>
      </c>
      <c r="H136" s="17">
        <v>1.1000000000000001</v>
      </c>
      <c r="I136" s="17">
        <v>1.2</v>
      </c>
      <c r="J136" s="17">
        <v>1.3</v>
      </c>
      <c r="K136" s="17">
        <v>1.4</v>
      </c>
      <c r="L136" s="17">
        <v>1.5</v>
      </c>
    </row>
    <row r="137" spans="1:12" x14ac:dyDescent="0.35">
      <c r="A137" s="9" t="str">
        <f>A116</f>
        <v>Onshore</v>
      </c>
      <c r="B137" s="12">
        <f>B116</f>
        <v>35.626976402682814</v>
      </c>
      <c r="C137" s="8">
        <f t="dataTable" ref="C137:L144" dt2D="0" dtr="1" r1="B101" ca="1"/>
        <v>33.879346970572172</v>
      </c>
      <c r="D137" s="8">
        <v>34.316254328599832</v>
      </c>
      <c r="E137" s="8">
        <v>34.753161686627493</v>
      </c>
      <c r="F137" s="8">
        <v>35.190069044655154</v>
      </c>
      <c r="G137" s="8">
        <v>35.626976402682814</v>
      </c>
      <c r="H137" s="8">
        <v>36.063883760710475</v>
      </c>
      <c r="I137" s="8">
        <v>36.500791118738128</v>
      </c>
      <c r="J137" s="8">
        <v>36.937698476765796</v>
      </c>
      <c r="K137" s="8">
        <v>37.374605834793456</v>
      </c>
      <c r="L137" s="8">
        <v>37.81151319282111</v>
      </c>
    </row>
    <row r="138" spans="1:12" x14ac:dyDescent="0.35">
      <c r="A138" s="9" t="str">
        <f t="shared" ref="A138:B144" si="78">A117</f>
        <v>Offshore</v>
      </c>
      <c r="B138" s="12">
        <f t="shared" si="78"/>
        <v>89.33749040556647</v>
      </c>
      <c r="C138" s="8">
        <v>84.473596195952211</v>
      </c>
      <c r="D138" s="8">
        <v>85.68956974835578</v>
      </c>
      <c r="E138" s="8">
        <v>86.905543300759334</v>
      </c>
      <c r="F138" s="8">
        <v>88.121516853162902</v>
      </c>
      <c r="G138" s="8">
        <v>89.33749040556647</v>
      </c>
      <c r="H138" s="8">
        <v>90.553463957970052</v>
      </c>
      <c r="I138" s="8">
        <v>91.769437510373606</v>
      </c>
      <c r="J138" s="8">
        <v>92.985411062777175</v>
      </c>
      <c r="K138" s="8">
        <v>94.201384615180743</v>
      </c>
      <c r="L138" s="8">
        <v>95.417358167584311</v>
      </c>
    </row>
    <row r="139" spans="1:12" x14ac:dyDescent="0.35">
      <c r="A139" s="9" t="str">
        <f t="shared" si="78"/>
        <v>Utility-Scale PV</v>
      </c>
      <c r="B139" s="12">
        <f t="shared" si="78"/>
        <v>36.048123205668276</v>
      </c>
      <c r="C139" s="8">
        <v>32.396221279107557</v>
      </c>
      <c r="D139" s="8">
        <v>33.309196760747739</v>
      </c>
      <c r="E139" s="8">
        <v>34.22217224238792</v>
      </c>
      <c r="F139" s="8">
        <v>35.135147724028094</v>
      </c>
      <c r="G139" s="8">
        <v>36.048123205668276</v>
      </c>
      <c r="H139" s="8">
        <v>36.961098687308464</v>
      </c>
      <c r="I139" s="8">
        <v>37.874074168948638</v>
      </c>
      <c r="J139" s="8">
        <v>38.78704965058882</v>
      </c>
      <c r="K139" s="8">
        <v>39.700025132228994</v>
      </c>
      <c r="L139" s="8">
        <v>40.613000613869175</v>
      </c>
    </row>
    <row r="140" spans="1:12" x14ac:dyDescent="0.35">
      <c r="A140" s="9" t="str">
        <f t="shared" si="78"/>
        <v>NGCC</v>
      </c>
      <c r="B140" s="12">
        <f t="shared" si="78"/>
        <v>41.945606321411205</v>
      </c>
      <c r="C140" s="8">
        <v>40.928752396766797</v>
      </c>
      <c r="D140" s="8">
        <v>41.182965877927899</v>
      </c>
      <c r="E140" s="8">
        <v>41.437179359089001</v>
      </c>
      <c r="F140" s="8">
        <v>41.691392840250103</v>
      </c>
      <c r="G140" s="8">
        <v>41.945606321411205</v>
      </c>
      <c r="H140" s="8">
        <v>42.199819802572307</v>
      </c>
      <c r="I140" s="8">
        <v>42.454033283733409</v>
      </c>
      <c r="J140" s="8">
        <v>42.708246764894511</v>
      </c>
      <c r="K140" s="8">
        <v>42.96246024605562</v>
      </c>
      <c r="L140" s="8">
        <v>43.216673727216723</v>
      </c>
    </row>
    <row r="141" spans="1:12" x14ac:dyDescent="0.35">
      <c r="A141" s="9" t="str">
        <f t="shared" si="78"/>
        <v>NGCC CCS</v>
      </c>
      <c r="B141" s="12">
        <f t="shared" si="78"/>
        <v>61.222917906091936</v>
      </c>
      <c r="C141" s="8">
        <v>58.854629546541048</v>
      </c>
      <c r="D141" s="8">
        <v>59.44670163642877</v>
      </c>
      <c r="E141" s="8">
        <v>60.038773726316492</v>
      </c>
      <c r="F141" s="8">
        <v>60.630845816204214</v>
      </c>
      <c r="G141" s="8">
        <v>61.222917906091936</v>
      </c>
      <c r="H141" s="8">
        <v>61.814989995979666</v>
      </c>
      <c r="I141" s="8">
        <v>62.407062085867373</v>
      </c>
      <c r="J141" s="8">
        <v>62.999134175755103</v>
      </c>
      <c r="K141" s="8">
        <v>63.591206265642818</v>
      </c>
      <c r="L141" s="8">
        <v>64.183278355530547</v>
      </c>
    </row>
    <row r="142" spans="1:12" x14ac:dyDescent="0.35">
      <c r="A142" s="9" t="str">
        <f t="shared" si="78"/>
        <v>NGGT</v>
      </c>
      <c r="B142" s="12">
        <f t="shared" si="78"/>
        <v>1878.6439144427552</v>
      </c>
      <c r="C142" s="8">
        <v>1733.9072993086438</v>
      </c>
      <c r="D142" s="8">
        <v>1770.0914530921714</v>
      </c>
      <c r="E142" s="8">
        <v>1806.2756068756994</v>
      </c>
      <c r="F142" s="8">
        <v>1842.4597606592272</v>
      </c>
      <c r="G142" s="8">
        <v>1878.6439144427552</v>
      </c>
      <c r="H142" s="8">
        <v>1914.828068226283</v>
      </c>
      <c r="I142" s="8">
        <v>1951.0122220098108</v>
      </c>
      <c r="J142" s="8">
        <v>1987.1963757933388</v>
      </c>
      <c r="K142" s="8">
        <v>2023.3805295768664</v>
      </c>
      <c r="L142" s="8">
        <v>2059.5646833603942</v>
      </c>
    </row>
    <row r="143" spans="1:12" x14ac:dyDescent="0.35">
      <c r="A143" s="9" t="str">
        <f t="shared" si="78"/>
        <v>Coal CCS Retrofit</v>
      </c>
      <c r="B143" s="12">
        <f t="shared" si="78"/>
        <v>74.786146618915467</v>
      </c>
      <c r="C143" s="8">
        <v>72.88133772582448</v>
      </c>
      <c r="D143" s="8">
        <v>73.35753994909723</v>
      </c>
      <c r="E143" s="8">
        <v>73.833742172369966</v>
      </c>
      <c r="F143" s="8">
        <v>74.309944395642731</v>
      </c>
      <c r="G143" s="8">
        <v>74.786146618915467</v>
      </c>
      <c r="H143" s="8">
        <v>75.262348842188231</v>
      </c>
      <c r="I143" s="8">
        <v>75.738551065460982</v>
      </c>
      <c r="J143" s="8">
        <v>76.214753288733732</v>
      </c>
      <c r="K143" s="8">
        <v>76.690955512006468</v>
      </c>
      <c r="L143" s="8">
        <v>77.167157735279218</v>
      </c>
    </row>
    <row r="144" spans="1:12" x14ac:dyDescent="0.35">
      <c r="A144" s="9" t="str">
        <f t="shared" si="78"/>
        <v>Nuclear</v>
      </c>
      <c r="B144" s="12">
        <f t="shared" si="78"/>
        <v>71.206659983742824</v>
      </c>
      <c r="C144" s="8">
        <v>62.501888160477506</v>
      </c>
      <c r="D144" s="8">
        <v>64.678081116293839</v>
      </c>
      <c r="E144" s="8">
        <v>66.854274072110172</v>
      </c>
      <c r="F144" s="8">
        <v>69.030467027926491</v>
      </c>
      <c r="G144" s="8">
        <v>71.206659983742824</v>
      </c>
      <c r="H144" s="8">
        <v>73.382852939559143</v>
      </c>
      <c r="I144" s="8">
        <v>75.559045895375476</v>
      </c>
      <c r="J144" s="8">
        <v>77.735238851191795</v>
      </c>
      <c r="K144" s="8">
        <v>79.911431807008128</v>
      </c>
      <c r="L144" s="8">
        <v>82.087624762824447</v>
      </c>
    </row>
    <row r="145" spans="1:12" x14ac:dyDescent="0.35">
      <c r="A145" s="2" t="s">
        <v>39</v>
      </c>
      <c r="C145" s="7">
        <f>C136</f>
        <v>0.6</v>
      </c>
      <c r="D145" s="7">
        <f t="shared" ref="D145:L145" si="79">D136</f>
        <v>0.7</v>
      </c>
      <c r="E145" s="7">
        <f t="shared" si="79"/>
        <v>0.8</v>
      </c>
      <c r="F145" s="7">
        <f t="shared" si="79"/>
        <v>0.9</v>
      </c>
      <c r="G145" s="7">
        <f t="shared" si="79"/>
        <v>1</v>
      </c>
      <c r="H145" s="7">
        <f t="shared" si="79"/>
        <v>1.1000000000000001</v>
      </c>
      <c r="I145" s="7">
        <f t="shared" si="79"/>
        <v>1.2</v>
      </c>
      <c r="J145" s="7">
        <f t="shared" si="79"/>
        <v>1.3</v>
      </c>
      <c r="K145" s="7">
        <f t="shared" si="79"/>
        <v>1.4</v>
      </c>
      <c r="L145" s="7">
        <f t="shared" si="79"/>
        <v>1.5</v>
      </c>
    </row>
    <row r="146" spans="1:12" x14ac:dyDescent="0.35">
      <c r="A146" s="13" t="str">
        <f>A125</f>
        <v>Onshore</v>
      </c>
      <c r="B146" s="14">
        <f>B125</f>
        <v>26.96030973601615</v>
      </c>
      <c r="C146" s="8">
        <f t="dataTable" ref="C146:L153" dt2D="0" dtr="1" r1="B101" ca="1"/>
        <v>25.212680303905508</v>
      </c>
      <c r="D146" s="8">
        <v>25.649587661933168</v>
      </c>
      <c r="E146" s="8">
        <v>26.086495019960829</v>
      </c>
      <c r="F146" s="8">
        <v>26.523402377988489</v>
      </c>
      <c r="G146" s="8">
        <v>26.96030973601615</v>
      </c>
      <c r="H146" s="8">
        <v>27.39721709404381</v>
      </c>
      <c r="I146" s="8">
        <v>27.834124452071464</v>
      </c>
      <c r="J146" s="8">
        <v>28.271031810099132</v>
      </c>
      <c r="K146" s="8">
        <v>28.707939168126792</v>
      </c>
      <c r="L146" s="8">
        <v>29.144846526154446</v>
      </c>
    </row>
    <row r="147" spans="1:12" x14ac:dyDescent="0.35">
      <c r="A147" s="13" t="str">
        <f t="shared" ref="A147:B153" si="80">A126</f>
        <v>Offshore</v>
      </c>
      <c r="B147" s="14">
        <f t="shared" si="80"/>
        <v>71.097887119512961</v>
      </c>
      <c r="C147" s="8">
        <v>66.233992909898703</v>
      </c>
      <c r="D147" s="8">
        <v>67.449966462302271</v>
      </c>
      <c r="E147" s="8">
        <v>68.665940014705825</v>
      </c>
      <c r="F147" s="8">
        <v>69.881913567109393</v>
      </c>
      <c r="G147" s="8">
        <v>71.097887119512961</v>
      </c>
      <c r="H147" s="8">
        <v>72.313860671916544</v>
      </c>
      <c r="I147" s="8">
        <v>73.529834224320098</v>
      </c>
      <c r="J147" s="8">
        <v>74.745807776723666</v>
      </c>
      <c r="K147" s="8">
        <v>75.961781329127234</v>
      </c>
      <c r="L147" s="8">
        <v>77.177754881530802</v>
      </c>
    </row>
    <row r="148" spans="1:12" x14ac:dyDescent="0.35">
      <c r="A148" s="13" t="str">
        <f t="shared" si="80"/>
        <v>Utility-Scale PV</v>
      </c>
      <c r="B148" s="14">
        <f t="shared" si="80"/>
        <v>27.381456539001611</v>
      </c>
      <c r="C148" s="8">
        <v>23.729554612440893</v>
      </c>
      <c r="D148" s="8">
        <v>24.642530094081074</v>
      </c>
      <c r="E148" s="8">
        <v>25.555505575721256</v>
      </c>
      <c r="F148" s="8">
        <v>26.46848105736143</v>
      </c>
      <c r="G148" s="8">
        <v>27.381456539001611</v>
      </c>
      <c r="H148" s="8">
        <v>28.2944320206418</v>
      </c>
      <c r="I148" s="8">
        <v>29.207407502281974</v>
      </c>
      <c r="J148" s="8">
        <v>30.120382983922156</v>
      </c>
      <c r="K148" s="8">
        <v>31.03335846556233</v>
      </c>
      <c r="L148" s="8">
        <v>31.946333947202511</v>
      </c>
    </row>
    <row r="149" spans="1:12" x14ac:dyDescent="0.35">
      <c r="A149" s="13" t="str">
        <f t="shared" si="80"/>
        <v>NGCC</v>
      </c>
      <c r="B149" s="14">
        <f t="shared" si="80"/>
        <v>41.945606321411205</v>
      </c>
      <c r="C149" s="8">
        <v>40.928752396766797</v>
      </c>
      <c r="D149" s="8">
        <v>41.182965877927899</v>
      </c>
      <c r="E149" s="8">
        <v>41.437179359089001</v>
      </c>
      <c r="F149" s="8">
        <v>41.691392840250103</v>
      </c>
      <c r="G149" s="8">
        <v>41.945606321411205</v>
      </c>
      <c r="H149" s="8">
        <v>42.199819802572307</v>
      </c>
      <c r="I149" s="8">
        <v>42.454033283733409</v>
      </c>
      <c r="J149" s="8">
        <v>42.708246764894511</v>
      </c>
      <c r="K149" s="8">
        <v>42.96246024605562</v>
      </c>
      <c r="L149" s="8">
        <v>43.216673727216723</v>
      </c>
    </row>
    <row r="150" spans="1:12" x14ac:dyDescent="0.35">
      <c r="A150" s="13" t="str">
        <f t="shared" si="80"/>
        <v>NGCC CCS</v>
      </c>
      <c r="B150" s="14">
        <f t="shared" si="80"/>
        <v>49.112191262493319</v>
      </c>
      <c r="C150" s="8">
        <v>46.74390290294243</v>
      </c>
      <c r="D150" s="8">
        <v>47.335974992830153</v>
      </c>
      <c r="E150" s="8">
        <v>47.928047082717875</v>
      </c>
      <c r="F150" s="8">
        <v>48.520119172605597</v>
      </c>
      <c r="G150" s="8">
        <v>49.112191262493319</v>
      </c>
      <c r="H150" s="8">
        <v>49.704263352381048</v>
      </c>
      <c r="I150" s="8">
        <v>50.296335442268756</v>
      </c>
      <c r="J150" s="8">
        <v>50.888407532156485</v>
      </c>
      <c r="K150" s="8">
        <v>51.4804796220442</v>
      </c>
      <c r="L150" s="8">
        <v>52.072551711931929</v>
      </c>
    </row>
    <row r="151" spans="1:12" x14ac:dyDescent="0.35">
      <c r="A151" s="13" t="str">
        <f t="shared" si="80"/>
        <v>NGGT</v>
      </c>
      <c r="B151" s="14">
        <f t="shared" si="80"/>
        <v>1878.6439144427552</v>
      </c>
      <c r="C151" s="8">
        <v>1733.9072993086438</v>
      </c>
      <c r="D151" s="8">
        <v>1770.0914530921714</v>
      </c>
      <c r="E151" s="8">
        <v>1806.2756068756994</v>
      </c>
      <c r="F151" s="8">
        <v>1842.4597606592272</v>
      </c>
      <c r="G151" s="8">
        <v>1878.6439144427552</v>
      </c>
      <c r="H151" s="8">
        <v>1914.828068226283</v>
      </c>
      <c r="I151" s="8">
        <v>1951.0122220098108</v>
      </c>
      <c r="J151" s="8">
        <v>1987.1963757933388</v>
      </c>
      <c r="K151" s="8">
        <v>2023.3805295768664</v>
      </c>
      <c r="L151" s="8">
        <v>2059.5646833603942</v>
      </c>
    </row>
    <row r="152" spans="1:12" x14ac:dyDescent="0.35">
      <c r="A152" s="13" t="str">
        <f t="shared" si="80"/>
        <v>Coal CCS Retrofit</v>
      </c>
      <c r="B152" s="14">
        <f t="shared" si="80"/>
        <v>27.708099713878937</v>
      </c>
      <c r="C152" s="8">
        <v>25.80329082078795</v>
      </c>
      <c r="D152" s="8">
        <v>26.2794930440607</v>
      </c>
      <c r="E152" s="8">
        <v>26.755695267333437</v>
      </c>
      <c r="F152" s="8">
        <v>27.231897490606201</v>
      </c>
      <c r="G152" s="8">
        <v>27.708099713878937</v>
      </c>
      <c r="H152" s="8">
        <v>28.184301937151702</v>
      </c>
      <c r="I152" s="8">
        <v>28.660504160424452</v>
      </c>
      <c r="J152" s="8">
        <v>29.136706383697202</v>
      </c>
      <c r="K152" s="8">
        <v>29.612908606969938</v>
      </c>
      <c r="L152" s="8">
        <v>30.089110830242689</v>
      </c>
    </row>
    <row r="153" spans="1:12" x14ac:dyDescent="0.35">
      <c r="A153" s="13" t="str">
        <f t="shared" si="80"/>
        <v>Nuclear</v>
      </c>
      <c r="B153" s="14">
        <f t="shared" si="80"/>
        <v>56.368980739540589</v>
      </c>
      <c r="C153" s="8">
        <v>47.664208916275271</v>
      </c>
      <c r="D153" s="8">
        <v>49.840401872091604</v>
      </c>
      <c r="E153" s="8">
        <v>52.016594827907937</v>
      </c>
      <c r="F153" s="8">
        <v>54.192787783724256</v>
      </c>
      <c r="G153" s="8">
        <v>56.368980739540589</v>
      </c>
      <c r="H153" s="8">
        <v>58.545173695356908</v>
      </c>
      <c r="I153" s="8">
        <v>60.721366651173241</v>
      </c>
      <c r="J153" s="8">
        <v>62.89755960698956</v>
      </c>
      <c r="K153" s="8">
        <v>65.073752562805893</v>
      </c>
      <c r="L153" s="8">
        <v>67.249945518622212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LCOE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Bistline, John</dc:creator>
  <cp:lastModifiedBy>Bistline, John</cp:lastModifiedBy>
  <dcterms:created xsi:type="dcterms:W3CDTF">2015-06-05T18:17:20Z</dcterms:created>
  <dcterms:modified xsi:type="dcterms:W3CDTF">2023-04-19T22:02:32Z</dcterms:modified>
</cp:coreProperties>
</file>